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pabo-my.sharepoint.com/personal/m_koeten_ipabo_nl/Documents/Werkplekleren/WPA Formulieren/WPA formulieren/2526/"/>
    </mc:Choice>
  </mc:AlternateContent>
  <xr:revisionPtr revIDLastSave="2875" documentId="8_{D9E4771A-8541-4CF5-9D71-ED7EF2EFF56F}" xr6:coauthVersionLast="47" xr6:coauthVersionMax="47" xr10:uidLastSave="{901E40A8-EACB-4B71-ADF7-BB6AF8F29C1A}"/>
  <bookViews>
    <workbookView xWindow="28680" yWindow="-120" windowWidth="29040" windowHeight="15720" tabRatio="891" xr2:uid="{70403949-0409-4400-82E3-F43A9E558A38}"/>
  </bookViews>
  <sheets>
    <sheet name="BT 1" sheetId="18" r:id="rId1"/>
    <sheet name="BT 2" sheetId="19" r:id="rId2"/>
    <sheet name="BT 3" sheetId="3" r:id="rId3"/>
    <sheet name="BT 4" sheetId="4" r:id="rId4"/>
    <sheet name="Minor 1" sheetId="5" r:id="rId5"/>
    <sheet name="Minor 2" sheetId="6" r:id="rId6"/>
    <sheet name="Minor 3" sheetId="7" r:id="rId7"/>
    <sheet name="Minor 4" sheetId="8" r:id="rId8"/>
    <sheet name="Versie"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9" l="1"/>
  <c r="D64" i="18"/>
  <c r="D26" i="19"/>
  <c r="D26" i="18"/>
  <c r="D66" i="19"/>
  <c r="D60" i="19"/>
  <c r="D61" i="19" s="1"/>
  <c r="D48" i="19"/>
  <c r="D49" i="19" s="1"/>
  <c r="D36" i="19"/>
  <c r="D37" i="19" s="1"/>
  <c r="D60" i="18"/>
  <c r="D61" i="18" s="1"/>
  <c r="D48" i="18"/>
  <c r="D66" i="18" s="1"/>
  <c r="D36" i="18"/>
  <c r="D37" i="18" s="1"/>
  <c r="D110" i="8"/>
  <c r="D26" i="8"/>
  <c r="D110" i="7"/>
  <c r="D26" i="7"/>
  <c r="D101" i="6"/>
  <c r="D26" i="6"/>
  <c r="D101" i="5"/>
  <c r="D26" i="5"/>
  <c r="D91" i="4"/>
  <c r="D26" i="4"/>
  <c r="D91" i="3"/>
  <c r="D26" i="3"/>
  <c r="D97" i="6"/>
  <c r="D98" i="6" s="1"/>
  <c r="D63" i="19" l="1"/>
  <c r="D68" i="19" s="1"/>
  <c r="D67" i="19"/>
  <c r="D65" i="19"/>
  <c r="D67" i="18"/>
  <c r="D65" i="18"/>
  <c r="D69" i="18" s="1"/>
  <c r="D70" i="18" s="1"/>
  <c r="D49" i="18"/>
  <c r="D63" i="18"/>
  <c r="D68" i="18" s="1"/>
  <c r="D70" i="3"/>
  <c r="D69" i="19" l="1"/>
  <c r="D70" i="19" s="1"/>
  <c r="D71" i="3"/>
  <c r="D93" i="3"/>
  <c r="D106" i="8"/>
  <c r="D92" i="8"/>
  <c r="D93" i="8" s="1"/>
  <c r="D112" i="8" s="1"/>
  <c r="D52" i="8"/>
  <c r="D87" i="6"/>
  <c r="D50" i="6"/>
  <c r="D87" i="4"/>
  <c r="D70" i="4"/>
  <c r="D45" i="4"/>
  <c r="D107" i="8" l="1"/>
  <c r="D113" i="8"/>
  <c r="D53" i="8"/>
  <c r="D111" i="8"/>
  <c r="D115" i="8" s="1"/>
  <c r="D116" i="8" s="1"/>
  <c r="D102" i="6"/>
  <c r="D51" i="6"/>
  <c r="D104" i="6"/>
  <c r="D88" i="6"/>
  <c r="D103" i="6"/>
  <c r="D71" i="4"/>
  <c r="D93" i="4"/>
  <c r="D88" i="4"/>
  <c r="D94" i="4"/>
  <c r="D46" i="4"/>
  <c r="D92" i="4"/>
  <c r="D100" i="6"/>
  <c r="D105" i="6" s="1"/>
  <c r="D90" i="4"/>
  <c r="D95" i="4" s="1"/>
  <c r="D109" i="8"/>
  <c r="D114" i="8" s="1"/>
  <c r="D106" i="6" l="1"/>
  <c r="D107" i="6" s="1"/>
  <c r="D96" i="4"/>
  <c r="D97" i="4" s="1"/>
  <c r="D106" i="7"/>
  <c r="D92" i="7"/>
  <c r="D52" i="7"/>
  <c r="D107" i="7" l="1"/>
  <c r="D113" i="7"/>
  <c r="D93" i="7"/>
  <c r="D112" i="7"/>
  <c r="D53" i="7"/>
  <c r="D111" i="7"/>
  <c r="D109" i="7"/>
  <c r="D114" i="7" s="1"/>
  <c r="D115" i="7" l="1"/>
  <c r="D116" i="7" s="1"/>
  <c r="D97" i="5"/>
  <c r="D87" i="5"/>
  <c r="D50" i="5"/>
  <c r="D87" i="3"/>
  <c r="D45" i="3"/>
  <c r="D88" i="5" l="1"/>
  <c r="D103" i="5"/>
  <c r="D98" i="5"/>
  <c r="D104" i="5"/>
  <c r="D102" i="5"/>
  <c r="D51" i="5"/>
  <c r="D88" i="3"/>
  <c r="D94" i="3"/>
  <c r="D92" i="3"/>
  <c r="D46" i="3"/>
  <c r="D100" i="5"/>
  <c r="D105" i="5" s="1"/>
  <c r="D106" i="5" l="1"/>
  <c r="D107" i="5" s="1"/>
  <c r="D90" i="3"/>
  <c r="D95" i="3" s="1"/>
  <c r="D96" i="3" s="1"/>
  <c r="D97" i="3" s="1"/>
</calcChain>
</file>

<file path=xl/sharedStrings.xml><?xml version="1.0" encoding="utf-8"?>
<sst xmlns="http://schemas.openxmlformats.org/spreadsheetml/2006/main" count="1189" uniqueCount="199">
  <si>
    <t>Datum:</t>
  </si>
  <si>
    <t>code</t>
  </si>
  <si>
    <t>PB 1.6</t>
  </si>
  <si>
    <t>PB 1.8</t>
  </si>
  <si>
    <t xml:space="preserve">DEEL 1 PEDAGOGISCH BEKWAAM </t>
  </si>
  <si>
    <t>Beoordelingscriteria</t>
  </si>
  <si>
    <t>Score:</t>
  </si>
  <si>
    <t>Zorgt tijdens de les/activiteit voor een goede sfeer in de groep, zodat leerlingen zich op hun gemak voelen</t>
  </si>
  <si>
    <t>Cijfer:</t>
  </si>
  <si>
    <t>DEEL 2 VAKINHOUDELIJK EN VAKDIDACTISCH BEKWAAM</t>
  </si>
  <si>
    <t>Maakt contact met leerlingen en laat merken dat hij de leerlingen ziet en hoort</t>
  </si>
  <si>
    <t>Stimuleert gewenst gedrag</t>
  </si>
  <si>
    <t xml:space="preserve">Hanteert regels die functioneel zijn voor de leerlingen </t>
  </si>
  <si>
    <t>Ondersteunt zijn verbale communicatie met non-verbale communicatie (gebaren, mimiek en lichaamshouding)</t>
  </si>
  <si>
    <t>Is nieuwsgierig naar de ideeën van de leerlingen, luistert naar wat ze te zeggen hebben</t>
  </si>
  <si>
    <t>Waardeert de inbreng van de leerlingen en complimenteert hen regelmatig (basisbehoefte competentie)</t>
  </si>
  <si>
    <t>VI 1.1</t>
  </si>
  <si>
    <t>VI 1.2</t>
  </si>
  <si>
    <t>VD 1.3</t>
  </si>
  <si>
    <t>VD 1.4</t>
  </si>
  <si>
    <t>VD 1.5</t>
  </si>
  <si>
    <t>Geeft blijk van beheersing van de vakinhoud van de les</t>
  </si>
  <si>
    <t>Boeit de leerlingen door een inhoudelijk betekenisvolle context te gebruiken</t>
  </si>
  <si>
    <t>Biedt activiteiten/opdrachten aan die leerlingen aanzetten tot actieve deelname</t>
  </si>
  <si>
    <t>Spreekt duidelijk met een op de activiteit afgestemd volume, tempo, articulatie en intonatie</t>
  </si>
  <si>
    <t>Betrekt de leerlingen door bij de leerstof passende (digitale) hulpmiddelen te gebruiken</t>
  </si>
  <si>
    <t>Geeft aan wat de inhoud van de les is en benoemt wat er gaat gebeuren</t>
  </si>
  <si>
    <t>Stelt op gevarieerde wijze vragen die door de leerlingen worden begrepen</t>
  </si>
  <si>
    <t>Organiseert de lesmaterialen ordelijk en toegankelijk in het lokaal</t>
  </si>
  <si>
    <t>DEEL 3 BREDE PROFESSIONELE BASIS – REFLECTIE (major)</t>
  </si>
  <si>
    <t xml:space="preserve">BPB 1.10 </t>
  </si>
  <si>
    <t>Je gebruikt vaktaal bij het onder woorden brengen en beargumenteren van deze criteria.</t>
  </si>
  <si>
    <t>PB 2.6</t>
  </si>
  <si>
    <t>Spreekt positieve verwachtingen uit t.a.v. het gewenste gedrag</t>
  </si>
  <si>
    <t>Zorgt ervoor dat de regels door de leerlingen gedragen worden</t>
  </si>
  <si>
    <t>Spreekt leerlingen op een effectieve manier aan op ongewenst gedrag</t>
  </si>
  <si>
    <t>Houdt in zijn taalgebruik, omgangsvormen en manier van communiceren rekening met wat gebruikelijk is in de leefwereld van zijn leerlingen</t>
  </si>
  <si>
    <t>PB 2.7</t>
  </si>
  <si>
    <t>PB 2.8</t>
  </si>
  <si>
    <t>Ziet wat er gebeurt in zijn groep en reageert op groepsniveau</t>
  </si>
  <si>
    <t>Hij stelt en bewaakt (consequent) regels en treedt op positieve wijze corrigerend op</t>
  </si>
  <si>
    <t>Laat leerlingen samenwerken/ samen spelen op een manier die functioneel is voor doel en/of proces van de les</t>
  </si>
  <si>
    <t>Stelt eisen aan de kwaliteit van de samenwerking en bespreekt deze eisen met de leerlingen</t>
  </si>
  <si>
    <t>Bespreekt wat hij van de leerlingen verwacht tijdens het zelfstandig werken en/of speelleren</t>
  </si>
  <si>
    <t>VI 2.1</t>
  </si>
  <si>
    <t>Geeft inhoudelijk gefundeerde/terechte complimenten m.b.t. de kwaliteit van het werk van de leerlingen (product)</t>
  </si>
  <si>
    <t>VI 2.2</t>
  </si>
  <si>
    <t>Legt de leerstof uit in logisch opeenvolgende stappen</t>
  </si>
  <si>
    <t>VD 2.3</t>
  </si>
  <si>
    <t>Maakt actief gebruik van de voorkennis van de leerlingen en vat deze samen</t>
  </si>
  <si>
    <t>VD 2.5</t>
  </si>
  <si>
    <t>Stemt de onderwijsactiviteit af op het vakinhoudelijke niveau van de leerlingen</t>
  </si>
  <si>
    <t>Stelt uitnodigende vragen</t>
  </si>
  <si>
    <t>Geeft leerlingen bij het stellen van vragen voldoende bedenktijd</t>
  </si>
  <si>
    <t>Reageert effectief op vragen of opmerkingen van leerlingen</t>
  </si>
  <si>
    <t>Hanteert een goede beurtverdeling</t>
  </si>
  <si>
    <t>Blikt met de leerlingen terug op de lesdoelen en de leerresultaten</t>
  </si>
  <si>
    <t>Laat leerlingen vertellen wat ze geleerd hebben</t>
  </si>
  <si>
    <t>Sluit met de tijdsplanning aan bij de spanningsboog van de leerlingen</t>
  </si>
  <si>
    <t xml:space="preserve">Je kunt uit de activiteit die je hebt verzorgd een opmerkelijk moment kiezen en verwoorden. </t>
  </si>
  <si>
    <t xml:space="preserve">Je kunt aangeven of dit een didactisch, pedagogisch, organisatorisch moment is en waarom. </t>
  </si>
  <si>
    <t xml:space="preserve">Je kunt je gedachten en gevoelens ten aanzien van dit moment benoemen. </t>
  </si>
  <si>
    <t xml:space="preserve">Je kunt (in samenspraak met de assessor) jouw handelen in de situatie benoemen en aangeven hoe je het de volgende keer anders zou doen. </t>
  </si>
  <si>
    <t xml:space="preserve">BPB 2.10 </t>
  </si>
  <si>
    <t xml:space="preserve">Je kunt het effect van jouw handelen op het gedrag van een of meerdere kinderen benoemen. </t>
  </si>
  <si>
    <t xml:space="preserve">BPB 1.9 </t>
  </si>
  <si>
    <t xml:space="preserve">Je kunt aangeven in hoeverre de vooraf gestelde vakspecifieke lesdoelen zijn bereikt.  </t>
  </si>
  <si>
    <t xml:space="preserve">BPB 2.9 </t>
  </si>
  <si>
    <t xml:space="preserve">Je kunt aangeven in hoeverre de vooraf gestelde algemene en vakspecifieke lesdoelen zijn bereikt. Je kunt benoemen waarom deze doelen al dan niet zijn bereikt en beargumenteren waardoor dat komt. </t>
  </si>
  <si>
    <t xml:space="preserve">Je kunt aangeven op welke wijze je tijdens de les aan je eigen leerdoel(en) hebt gewerkt. </t>
  </si>
  <si>
    <t xml:space="preserve">Je kunt aangeven in hoeverre de eigen leerdoelen voor deze les zijn behaald. Waar wel, waar gedeeltelijk en waar niet?  </t>
  </si>
  <si>
    <t xml:space="preserve">Je kunt nadrukkelijk beargumenteren waardoor de eigen leerdoelen al dan niet zijn behaald. </t>
  </si>
  <si>
    <t xml:space="preserve">Je kunt aangeven hoe jouw huidige handelen is verbeterd ten opzichte van voorgaand handelen.  </t>
  </si>
  <si>
    <t>Pedagogisch bekwaam:</t>
  </si>
  <si>
    <t>Vakdidactisch bekwaam:</t>
  </si>
  <si>
    <t>Brede professionele basis - reflectie(major):</t>
  </si>
  <si>
    <t>Minor 1 - Totaal Score:</t>
  </si>
  <si>
    <t>Beroeptstaak 3 - Totaal Score:</t>
  </si>
  <si>
    <t>PB 3.6</t>
  </si>
  <si>
    <t>Zorgt voor een positieve omgang tussen leerlingen onderling tijdens de activiteit</t>
  </si>
  <si>
    <t>Laat leerlingen zelf doen wat ze zelf kunnen (basisbehoefte autonomie)</t>
  </si>
  <si>
    <t>PB 3.8</t>
  </si>
  <si>
    <t>Benoemt het eigen handelen m.b.t. de ondersteuning die de leerlingen kunnen verwachten</t>
  </si>
  <si>
    <t>Geeft feedback op de individuele invulling van taken en rollen bij de samenwerking</t>
  </si>
  <si>
    <t>Complimenteert effectief het gedrag van leerlingen op individueel en groepsniveau</t>
  </si>
  <si>
    <t>VI 3.1</t>
  </si>
  <si>
    <t>Herhaalt, benadrukt en / of vat samen wat de essentie van de leerstof is</t>
  </si>
  <si>
    <t>VD 3.3</t>
  </si>
  <si>
    <t>Houdt bij de instructie rekening met verschillen tussen leerlingen (legt de leerstof op verschillende manieren uit)</t>
  </si>
  <si>
    <t>Houdt bij zijn instructie rekening met verschillen in taalniveau</t>
  </si>
  <si>
    <t>VD 2.4</t>
  </si>
  <si>
    <t>Hanteert verschillende didactische werkvormen, passend bij de verschillende lesdoelen</t>
  </si>
  <si>
    <t>Ondersteunt de leerlingen bij de stappen die zij bij een taak/activiteit moeten nemen</t>
  </si>
  <si>
    <t>VD 3.4</t>
  </si>
  <si>
    <t>Demonstreert oplossingsstrategieën door (samen met de leerlingen) hardop te denken en/of voor te doen</t>
  </si>
  <si>
    <t>Bespreekt oplossingsstrategieën/leerstrategieën met de leerlingen</t>
  </si>
  <si>
    <t>Stimuleert het zelfstandig leren tijdens de activiteiten door leerlingen eigen verantwoordelijkheid te geven</t>
  </si>
  <si>
    <t>Laat leerlingen aan elkaar uitleggen en elkaar helpen</t>
  </si>
  <si>
    <t>VD 3.5</t>
  </si>
  <si>
    <t>Vraagt leerlingen om op elkaar te reageren en speelt beurten door</t>
  </si>
  <si>
    <t>Stemt de begeleiding af op de niveauverschillen tussen de leerlingen</t>
  </si>
  <si>
    <t>Blikt met leerlingen terug op het leerproces</t>
  </si>
  <si>
    <t>Kan prioriteiten stellen bij zijn tijdsplanning en de beschikbare tijd efficiënt over taken verdelen</t>
  </si>
  <si>
    <t>Is in staat materialen en groepsindeling zodanig te organiseren dat de uitvoering van de les efficiënt kan plaatsvinden</t>
  </si>
  <si>
    <t>BPB 3.10</t>
  </si>
  <si>
    <t>Je gebruikt relevante vaktaal bij het verwoorden en beargumenteren van onderstaande criteria.</t>
  </si>
  <si>
    <t xml:space="preserve">Je kunt aspecten van de gegeven les benoemen die bepalend zijn geweest voor de ‘positieve’ communicatie en de coöperatieve sfeer in de groep.  </t>
  </si>
  <si>
    <t xml:space="preserve">Je kunt aspecten van de gegeven les benoemen die tot een veilige leeromgeving in de groep hebben geleid. Je kunt je ontwikkeling hierin onder woorden brengen.  </t>
  </si>
  <si>
    <t>VI 3.2</t>
  </si>
  <si>
    <t>Je kunt je lesdoelen onderbouwen vanuit de opbouw van het curriculum en doorlopende leerlijnen.</t>
  </si>
  <si>
    <t>Je kunt aangeven in welke mate de vooraf gestelde gedifferentieerde lesdoelen zijn bereikt.</t>
  </si>
  <si>
    <t>BPB 3.9</t>
  </si>
  <si>
    <t>Je kunt je eigen leerdoelen benoemen (passend bij de eisen van de beroepstaken werkplekbekwaam of startbekwaam) en jouw ontwikkeling   (je professionele groei) hierin gedurende deze stageperiode beschrijven en van concrete voorbeelden voorzien.</t>
  </si>
  <si>
    <t>DEEL 3 BREDE PROFESSIONELE BASIS – REFLECTIE (minor)</t>
  </si>
  <si>
    <t>Minor 3 - Totaal Score:</t>
  </si>
  <si>
    <t>PB 4.6</t>
  </si>
  <si>
    <t>Creëert samen met de leerlingen een sfeer waarin de leerlingen rekening houden met elkaar</t>
  </si>
  <si>
    <t>PB 4.8</t>
  </si>
  <si>
    <t>Is sensitief naar het individu en de groep; voelt het gedrag van de kinderen en mogelijke oorzaken daarvan aan en kan er positieve sturing aangeven.</t>
  </si>
  <si>
    <t>VD 4.3</t>
  </si>
  <si>
    <t>Bereikt met de onderwijsactiviteit de in het lesbeschrijvingsformulier gestelde (gedifferentieerde) lesdoelen</t>
  </si>
  <si>
    <t>VD 4.4</t>
  </si>
  <si>
    <t>Gebruikt (complexe) organisatievormen, leermiddelen en leermaterialen die lesdoelen en leeractiviteiten ondersteunen</t>
  </si>
  <si>
    <t>VD 4.5</t>
  </si>
  <si>
    <t>Bereikt met de onderwijsactiviteit gedifferentieerde lesdoelen die zijn afgestemd op de leerbehoefte van de individuele leerling</t>
  </si>
  <si>
    <t>Je kunt aspecten van de gegeven les benoemen die het leren van de kinderen hebben bevorderd en deze beargumenteren waar het gaat om taakgerichtheid, zelfstandig leren, differentiëren en samenwerken.  Je koppelt deze aspecten aan recente vakdidactische kennis.</t>
  </si>
  <si>
    <t>PB 4.7</t>
  </si>
  <si>
    <t xml:space="preserve">Je kunt de genoemde aspecten uit bovenstaande items koppelen aan jouw pedagogische onderwijsvisie en je kunt dit theoretisch onderbouwen.  </t>
  </si>
  <si>
    <t>BPB 4.9</t>
  </si>
  <si>
    <t>VI 4.1</t>
  </si>
  <si>
    <t>Je kunt aangeven hoe je je vakkennis- en kunde actueel houdt.</t>
  </si>
  <si>
    <t>Beroeptstaak 4 - Totaal Score:</t>
  </si>
  <si>
    <t>Minor 2 - Totaal Score:</t>
  </si>
  <si>
    <t>Minor 4 - Totaal Score:</t>
  </si>
  <si>
    <t>Student:</t>
  </si>
  <si>
    <t>Voorwaardelijke criteria</t>
  </si>
  <si>
    <t>VOORWAARDELIJKE CRITERIA</t>
  </si>
  <si>
    <t>Het voorbereidingsdossier:</t>
  </si>
  <si>
    <t>bevat een lesbeschrijvingsformulier met lesdoelen, eigen leerdoelen en de voorbereiding (inhoud / didactisch / organisatie) van de activiteit die tijdens het werkplekassessment wordt aangeboden;</t>
  </si>
  <si>
    <t>is drie werkdagen voorafgaand aan het assessment beschikbaar voor de assessor(en).</t>
  </si>
  <si>
    <t>Het werkplekportfolio bevat:</t>
  </si>
  <si>
    <t>weekrooster en plattegrond van de klas;</t>
  </si>
  <si>
    <t>leervragen behorende bij de periode;</t>
  </si>
  <si>
    <t>ondertekend activiteitenoverzicht van stagedagen tot aan het werkplekassessment.</t>
  </si>
  <si>
    <t>Voorwaardelijke criteria:</t>
  </si>
  <si>
    <t>bevat het wpa-beoordelingsformulier van het voorgaande werkplekassessment;</t>
  </si>
  <si>
    <t>Datum</t>
  </si>
  <si>
    <t>VD1.4</t>
  </si>
  <si>
    <t>Aanpassing</t>
  </si>
  <si>
    <t>Formulier</t>
  </si>
  <si>
    <t>Voldaan:</t>
  </si>
  <si>
    <t>Behaalde punten:</t>
  </si>
  <si>
    <t>Oordeel:</t>
  </si>
  <si>
    <t>Eindbeoordeling:</t>
  </si>
  <si>
    <t>Eindbeoordeling</t>
  </si>
  <si>
    <t>Eindbeoordeeling:</t>
  </si>
  <si>
    <t>BT1,2,3,4 &amp; Minor1,2,3,4</t>
  </si>
  <si>
    <t>Nieuwe stijl</t>
  </si>
  <si>
    <t>Beoordelaar(s):</t>
  </si>
  <si>
    <t>Jaartal aangepast</t>
  </si>
  <si>
    <t>Laat leerlingen terugkijken op de activiteit en laat hen verwoorden wat ze hebben gedaan/beleefd/ervaren</t>
  </si>
  <si>
    <t xml:space="preserve">Laat leerlingen terugkijken op de activiteit en laat hen verwoorden wat ze hebben gedaan/beleefd/ervaren </t>
  </si>
  <si>
    <t>jaartal, VW criteria, aanpassing item vd2.5</t>
  </si>
  <si>
    <t>ALLE</t>
  </si>
  <si>
    <t>2024-2025</t>
  </si>
  <si>
    <t>7-10 2024</t>
  </si>
  <si>
    <t>VW beoordeling aangepast</t>
  </si>
  <si>
    <t>Beroepstaak 3 - werkplekassessment studiejaar 2025-2026</t>
  </si>
  <si>
    <t>uitgewerkte activiteiten (lesbeschrijvingsformulieren met evaluatie van werkplekbegeleider en student);</t>
  </si>
  <si>
    <t xml:space="preserve">Je kunt aangeven hoe je eerder ontvangen feedback van deskundigen (werkplekbegeleider, schoolopleider, assessor) hebt meegenomen in jouw huidige handelen. </t>
  </si>
  <si>
    <t xml:space="preserve">Je kunt aangeven hoe je eerder ontvangen feedback van deskundigen (werkplekbegeleider, schoolopleider, assessor) hebt meegenomen in jouw huidige handelen en beargumenteert overeenkomsten en verschillen met jouw onderwijsvisie. </t>
  </si>
  <si>
    <t>Alle</t>
  </si>
  <si>
    <t>Jaartal, werkplekbegeleider, VW criteria</t>
  </si>
  <si>
    <t>Beroepstaak 4 - werkplekassessment studiejaar 2025-2026</t>
  </si>
  <si>
    <t>Minor 1 - werkplekassessment studiejaar 2025-2026</t>
  </si>
  <si>
    <t>Minor 2 - werkplekassessment studiejaar 2025-2026</t>
  </si>
  <si>
    <t>Minor 3 - werkplekassessment studiejaar 2025-2026</t>
  </si>
  <si>
    <t>Minor 4 - werkplekassessment studiejaar 2025-2026</t>
  </si>
  <si>
    <t>bevat een volledig ingevuld adviesformulier</t>
  </si>
  <si>
    <t>ondertekend overzicht van aanwezigheid en actieve deelname aan de werkpleklabs (WPL’s)</t>
  </si>
  <si>
    <t>bevat het wpa-beoordelingsformulier van het voorgaande werkplekassessment;*</t>
  </si>
  <si>
    <t>Je kunt uit de activiteit die je hebt verzorgd een opmerkelijk moment kiezen en verwoorden. </t>
  </si>
  <si>
    <t>Je kunt aangeven of dit een didactisch, pedagogisch, organisatorisch moment is en waarom. </t>
  </si>
  <si>
    <t>Je kunt je gedachten en gevoelens ten aanzien van dit moment benoemen. </t>
  </si>
  <si>
    <t>Je kunt (in samenspraak met de assessor) jouw handelen in de situatie benoemen en aangeven hoe je het de volgende keer anders zou doen. </t>
  </si>
  <si>
    <r>
      <t>BPB 1.9</t>
    </r>
    <r>
      <rPr>
        <sz val="8"/>
        <color rgb="FF000000"/>
        <rFont val="Calibri"/>
        <family val="2"/>
      </rPr>
      <t> </t>
    </r>
  </si>
  <si>
    <t>Je kunt aangeven in hoeverre de vooraf gestelde vakspecifieke lesdoelen zijn bereikt.  </t>
  </si>
  <si>
    <t>BPB 1.9 </t>
  </si>
  <si>
    <t>Je kunt aangeven op welke wijze je tijdens de les aan je eigen leerdoel(en) hebt gewerkt. </t>
  </si>
  <si>
    <t>Beroepstaak 1 - Totaal Score:</t>
  </si>
  <si>
    <t>*</t>
  </si>
  <si>
    <t>Vanaf BT2, anders standaard JA</t>
  </si>
  <si>
    <t>Beroepstaak 1 - werkplekassessment studiejaar 2025-2026</t>
  </si>
  <si>
    <t>Beroepstaak 2 - Totaal Score:</t>
  </si>
  <si>
    <t>Je kunt aangeven hoe je eerder ontvangen feedback van deskundigen (werkplekbegeleider, schoolopleider, assessor) hebt meegenomen in jouw huidige handelen. </t>
  </si>
  <si>
    <t>Beroepstaak 2 - werkplekassessment studiejaar 2025-2026</t>
  </si>
  <si>
    <t>voldoet aan de schrijfwijzer van de Hogeschool IPABO</t>
  </si>
  <si>
    <t>6-102025</t>
  </si>
  <si>
    <t>de schrijfwijzer ipv taalbeleid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</si>
</sst>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5"/>
      <color theme="1"/>
      <name val="Calibri"/>
      <family val="2"/>
      <scheme val="minor"/>
    </font>
    <font>
      <sz val="8"/>
      <color theme="1"/>
      <name val="Calibri"/>
      <family val="2"/>
      <scheme val="minor"/>
    </font>
    <font>
      <b/>
      <sz val="8"/>
      <color theme="1"/>
      <name val="Calibri"/>
      <family val="2"/>
      <scheme val="minor"/>
    </font>
    <font>
      <b/>
      <sz val="14"/>
      <color theme="0"/>
      <name val="Calibri"/>
      <family val="2"/>
      <scheme val="minor"/>
    </font>
    <font>
      <b/>
      <sz val="10"/>
      <color theme="0"/>
      <name val="Calibri"/>
      <family val="2"/>
      <scheme val="minor"/>
    </font>
    <font>
      <sz val="11"/>
      <color rgb="FFFF675D"/>
      <name val="Calibri"/>
      <family val="2"/>
      <scheme val="minor"/>
    </font>
    <font>
      <sz val="10"/>
      <color theme="1"/>
      <name val="Calibri"/>
      <family val="2"/>
      <scheme val="minor"/>
    </font>
    <font>
      <sz val="8"/>
      <name val="Calibri"/>
      <family val="2"/>
      <scheme val="minor"/>
    </font>
    <font>
      <sz val="14"/>
      <color theme="1"/>
      <name val="Calibri"/>
      <family val="2"/>
      <scheme val="minor"/>
    </font>
    <font>
      <b/>
      <sz val="10"/>
      <color rgb="FFFF675D"/>
      <name val="Calibri"/>
      <family val="2"/>
      <scheme val="minor"/>
    </font>
    <font>
      <b/>
      <sz val="10"/>
      <color theme="1"/>
      <name val="Calibri"/>
      <family val="2"/>
      <scheme val="minor"/>
    </font>
    <font>
      <b/>
      <sz val="11"/>
      <color rgb="FFFF675D"/>
      <name val="Calibri"/>
      <family val="2"/>
      <scheme val="minor"/>
    </font>
    <font>
      <sz val="10"/>
      <color rgb="FFFF675D"/>
      <name val="Calibri"/>
      <family val="2"/>
      <scheme val="minor"/>
    </font>
    <font>
      <sz val="11"/>
      <color rgb="FFF3F3F8"/>
      <name val="Calibri"/>
      <family val="2"/>
      <scheme val="minor"/>
    </font>
    <font>
      <b/>
      <sz val="11"/>
      <color rgb="FFF3F3F8"/>
      <name val="Calibri"/>
      <family val="2"/>
      <scheme val="minor"/>
    </font>
    <font>
      <sz val="14"/>
      <color rgb="FFFF675D"/>
      <name val="Calibri"/>
      <family val="2"/>
      <scheme val="minor"/>
    </font>
    <font>
      <b/>
      <sz val="10"/>
      <color rgb="FFF3F3F8"/>
      <name val="Calibri"/>
      <family val="2"/>
      <scheme val="minor"/>
    </font>
    <font>
      <sz val="10"/>
      <name val="Calibri"/>
      <family val="2"/>
      <scheme val="minor"/>
    </font>
    <font>
      <sz val="8"/>
      <color rgb="FF000000"/>
      <name val="Calibri"/>
      <family val="2"/>
    </font>
    <font>
      <sz val="11"/>
      <name val="Calibri"/>
      <family val="2"/>
      <scheme val="minor"/>
    </font>
    <font>
      <sz val="9"/>
      <color theme="1"/>
      <name val="Silka"/>
      <family val="3"/>
    </font>
    <font>
      <sz val="11"/>
      <color theme="1"/>
      <name val="Aptos"/>
      <family val="2"/>
    </font>
  </fonts>
  <fills count="5">
    <fill>
      <patternFill patternType="none"/>
    </fill>
    <fill>
      <patternFill patternType="gray125"/>
    </fill>
    <fill>
      <patternFill patternType="solid">
        <fgColor rgb="FFFF675D"/>
        <bgColor indexed="64"/>
      </patternFill>
    </fill>
    <fill>
      <patternFill patternType="solid">
        <fgColor rgb="FFF3F3F8"/>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1" fillId="0" borderId="0" xfId="0" applyFont="1"/>
    <xf numFmtId="0" fontId="0" fillId="0" borderId="0" xfId="0" applyAlignment="1">
      <alignment wrapText="1"/>
    </xf>
    <xf numFmtId="1" fontId="0" fillId="0" borderId="0" xfId="0" applyNumberFormat="1" applyAlignment="1">
      <alignment horizontal="right"/>
    </xf>
    <xf numFmtId="0" fontId="5" fillId="0" borderId="0" xfId="0" applyFont="1"/>
    <xf numFmtId="0" fontId="4" fillId="0" borderId="0" xfId="0" applyFont="1" applyAlignment="1">
      <alignment wrapText="1"/>
    </xf>
    <xf numFmtId="0" fontId="5" fillId="0" borderId="0" xfId="0" applyFont="1" applyAlignment="1">
      <alignment wrapText="1"/>
    </xf>
    <xf numFmtId="0" fontId="0" fillId="2" borderId="0" xfId="0" applyFill="1"/>
    <xf numFmtId="0" fontId="0" fillId="3" borderId="0" xfId="0" applyFill="1"/>
    <xf numFmtId="0" fontId="2" fillId="3" borderId="0" xfId="0" applyFont="1" applyFill="1" applyAlignment="1">
      <alignment horizontal="center"/>
    </xf>
    <xf numFmtId="0" fontId="2" fillId="3" borderId="0" xfId="0" applyFont="1" applyFill="1"/>
    <xf numFmtId="0" fontId="3" fillId="3" borderId="0" xfId="0" applyFont="1" applyFill="1"/>
    <xf numFmtId="0" fontId="1" fillId="3" borderId="0" xfId="0" applyFont="1" applyFill="1"/>
    <xf numFmtId="0" fontId="6" fillId="3" borderId="0" xfId="0" applyFont="1" applyFill="1"/>
    <xf numFmtId="0" fontId="5" fillId="3" borderId="0" xfId="0" applyFont="1" applyFill="1"/>
    <xf numFmtId="0" fontId="7" fillId="2" borderId="0" xfId="0" applyFont="1" applyFill="1" applyAlignment="1">
      <alignment horizontal="right"/>
    </xf>
    <xf numFmtId="0" fontId="1" fillId="0" borderId="0" xfId="0" applyFont="1" applyAlignment="1">
      <alignment wrapText="1"/>
    </xf>
    <xf numFmtId="0" fontId="10" fillId="0" borderId="0" xfId="0" applyFont="1" applyAlignment="1">
      <alignment horizontal="right"/>
    </xf>
    <xf numFmtId="0" fontId="1" fillId="0" borderId="0" xfId="0" applyFont="1" applyAlignment="1">
      <alignment horizontal="left"/>
    </xf>
    <xf numFmtId="0" fontId="0" fillId="0" borderId="0" xfId="0" applyAlignment="1">
      <alignment horizontal="left"/>
    </xf>
    <xf numFmtId="14" fontId="0" fillId="0" borderId="0" xfId="0" applyNumberFormat="1" applyAlignment="1">
      <alignment horizontal="left"/>
    </xf>
    <xf numFmtId="0" fontId="1" fillId="0" borderId="0" xfId="0" applyFont="1" applyAlignment="1">
      <alignment horizontal="right"/>
    </xf>
    <xf numFmtId="0" fontId="0" fillId="0" borderId="0" xfId="0" applyAlignment="1">
      <alignment horizontal="right"/>
    </xf>
    <xf numFmtId="0" fontId="0" fillId="3" borderId="0" xfId="0" applyFill="1" applyAlignment="1">
      <alignment wrapText="1"/>
    </xf>
    <xf numFmtId="0" fontId="0" fillId="3" borderId="0" xfId="0" applyFill="1" applyAlignment="1">
      <alignment horizontal="right"/>
    </xf>
    <xf numFmtId="0" fontId="2" fillId="2" borderId="0" xfId="0" applyFont="1" applyFill="1"/>
    <xf numFmtId="0" fontId="2" fillId="0" borderId="0" xfId="0" applyFont="1"/>
    <xf numFmtId="0" fontId="12" fillId="2" borderId="0" xfId="0" applyFont="1" applyFill="1"/>
    <xf numFmtId="0" fontId="12" fillId="0" borderId="0" xfId="0" applyFont="1"/>
    <xf numFmtId="0" fontId="15" fillId="3" borderId="0" xfId="0" applyFont="1" applyFill="1" applyAlignment="1">
      <alignment horizontal="right"/>
    </xf>
    <xf numFmtId="0" fontId="15" fillId="2" borderId="0" xfId="0" applyFont="1" applyFill="1" applyAlignment="1">
      <alignment horizontal="right"/>
    </xf>
    <xf numFmtId="1" fontId="13" fillId="2" borderId="0" xfId="0" applyNumberFormat="1" applyFont="1" applyFill="1" applyAlignment="1">
      <alignment horizontal="right"/>
    </xf>
    <xf numFmtId="1" fontId="13" fillId="3" borderId="0" xfId="0" applyNumberFormat="1" applyFont="1" applyFill="1" applyAlignment="1">
      <alignment horizontal="right"/>
    </xf>
    <xf numFmtId="164" fontId="13" fillId="3" borderId="0" xfId="0" applyNumberFormat="1" applyFont="1" applyFill="1" applyAlignment="1">
      <alignment horizontal="right"/>
    </xf>
    <xf numFmtId="164" fontId="8" fillId="2" borderId="0" xfId="0" applyNumberFormat="1" applyFont="1" applyFill="1" applyAlignment="1">
      <alignment horizontal="right"/>
    </xf>
    <xf numFmtId="0" fontId="13" fillId="3" borderId="0" xfId="0" applyFont="1" applyFill="1" applyAlignment="1">
      <alignment horizontal="right"/>
    </xf>
    <xf numFmtId="0" fontId="7" fillId="2" borderId="0" xfId="0" applyFont="1" applyFill="1" applyAlignment="1">
      <alignment horizontal="center"/>
    </xf>
    <xf numFmtId="0" fontId="0" fillId="0" borderId="0" xfId="0" applyAlignment="1" applyProtection="1">
      <alignment horizontal="right"/>
      <protection locked="0"/>
    </xf>
    <xf numFmtId="1" fontId="0" fillId="0" borderId="0" xfId="0" applyNumberFormat="1" applyAlignment="1" applyProtection="1">
      <alignment horizontal="right"/>
      <protection locked="0"/>
    </xf>
    <xf numFmtId="0" fontId="2" fillId="2" borderId="0" xfId="0" applyFont="1" applyFill="1" applyAlignment="1">
      <alignment horizontal="right"/>
    </xf>
    <xf numFmtId="164" fontId="12" fillId="2" borderId="0" xfId="0" applyNumberFormat="1" applyFont="1" applyFill="1" applyAlignment="1">
      <alignment horizontal="right"/>
    </xf>
    <xf numFmtId="0" fontId="12" fillId="2" borderId="0" xfId="0" applyFont="1" applyFill="1" applyAlignment="1">
      <alignment horizontal="right"/>
    </xf>
    <xf numFmtId="0" fontId="16" fillId="3" borderId="0" xfId="0" applyFont="1" applyFill="1" applyAlignment="1">
      <alignment horizontal="right"/>
    </xf>
    <xf numFmtId="0" fontId="13" fillId="3" borderId="0" xfId="0" applyFont="1" applyFill="1" applyAlignment="1">
      <alignment horizontal="right" wrapText="1"/>
    </xf>
    <xf numFmtId="0" fontId="13" fillId="0" borderId="0" xfId="0" applyFont="1" applyAlignment="1">
      <alignment horizontal="right"/>
    </xf>
    <xf numFmtId="0" fontId="16" fillId="0" borderId="0" xfId="0" applyFont="1" applyAlignment="1">
      <alignment horizontal="right"/>
    </xf>
    <xf numFmtId="0" fontId="13" fillId="2" borderId="0" xfId="0" applyFont="1" applyFill="1" applyAlignment="1">
      <alignment horizontal="right"/>
    </xf>
    <xf numFmtId="0" fontId="9" fillId="3" borderId="0" xfId="0" applyFont="1" applyFill="1"/>
    <xf numFmtId="164" fontId="12" fillId="2" borderId="0" xfId="0" applyNumberFormat="1" applyFont="1" applyFill="1"/>
    <xf numFmtId="1" fontId="15" fillId="3" borderId="0" xfId="0" applyNumberFormat="1" applyFont="1" applyFill="1" applyAlignment="1">
      <alignment horizontal="right"/>
    </xf>
    <xf numFmtId="0" fontId="16" fillId="3" borderId="0" xfId="0" applyFont="1" applyFill="1"/>
    <xf numFmtId="1" fontId="15" fillId="2" borderId="0" xfId="0" applyNumberFormat="1" applyFont="1" applyFill="1" applyAlignment="1">
      <alignment horizontal="right"/>
    </xf>
    <xf numFmtId="0" fontId="17" fillId="3" borderId="0" xfId="0" applyFont="1" applyFill="1"/>
    <xf numFmtId="0" fontId="17" fillId="3" borderId="0" xfId="0" applyFont="1" applyFill="1" applyAlignment="1">
      <alignment wrapText="1"/>
    </xf>
    <xf numFmtId="0" fontId="18" fillId="3" borderId="0" xfId="0" applyFont="1" applyFill="1" applyAlignment="1">
      <alignment horizontal="right"/>
    </xf>
    <xf numFmtId="0" fontId="16" fillId="0" borderId="0" xfId="0" applyFont="1"/>
    <xf numFmtId="0" fontId="9" fillId="0" borderId="0" xfId="0" applyFont="1"/>
    <xf numFmtId="0" fontId="19" fillId="2" borderId="0" xfId="0" applyFont="1" applyFill="1"/>
    <xf numFmtId="0" fontId="19" fillId="2" borderId="0" xfId="0" applyFont="1" applyFill="1" applyAlignment="1">
      <alignment horizontal="right"/>
    </xf>
    <xf numFmtId="0" fontId="2" fillId="3" borderId="0" xfId="0" applyFont="1" applyFill="1" applyAlignment="1">
      <alignment horizontal="center" wrapText="1"/>
    </xf>
    <xf numFmtId="0" fontId="2" fillId="3" borderId="0" xfId="0" applyFont="1" applyFill="1" applyAlignment="1">
      <alignment wrapText="1"/>
    </xf>
    <xf numFmtId="0" fontId="1" fillId="3" borderId="0" xfId="0" applyFont="1" applyFill="1" applyAlignment="1">
      <alignment wrapText="1"/>
    </xf>
    <xf numFmtId="0" fontId="7" fillId="2" borderId="0" xfId="0" applyFont="1" applyFill="1" applyAlignment="1">
      <alignment horizontal="center" wrapText="1"/>
    </xf>
    <xf numFmtId="0" fontId="13" fillId="2" borderId="0" xfId="0" applyFont="1" applyFill="1" applyAlignment="1">
      <alignment horizontal="right" wrapText="1"/>
    </xf>
    <xf numFmtId="0" fontId="7" fillId="2" borderId="0" xfId="0" applyFont="1" applyFill="1" applyAlignment="1">
      <alignment horizontal="right" wrapText="1"/>
    </xf>
    <xf numFmtId="0" fontId="14" fillId="3" borderId="0" xfId="0" applyFont="1" applyFill="1" applyAlignment="1">
      <alignment horizontal="right"/>
    </xf>
    <xf numFmtId="0" fontId="1" fillId="0" borderId="1" xfId="0" applyFont="1" applyBorder="1" applyProtection="1">
      <protection locked="0"/>
    </xf>
    <xf numFmtId="1" fontId="0" fillId="0" borderId="0" xfId="0" applyNumberFormat="1" applyAlignment="1" applyProtection="1">
      <alignment horizontal="right" wrapText="1"/>
      <protection locked="0"/>
    </xf>
    <xf numFmtId="0" fontId="1" fillId="0" borderId="1" xfId="0" applyFont="1" applyBorder="1" applyAlignment="1" applyProtection="1">
      <alignment wrapText="1"/>
      <protection locked="0"/>
    </xf>
    <xf numFmtId="1" fontId="0" fillId="0" borderId="0" xfId="0" applyNumberFormat="1" applyProtection="1">
      <protection locked="0"/>
    </xf>
    <xf numFmtId="0" fontId="1" fillId="4" borderId="1" xfId="0" applyFont="1" applyFill="1" applyBorder="1" applyProtection="1">
      <protection locked="0"/>
    </xf>
    <xf numFmtId="164" fontId="20" fillId="3" borderId="0" xfId="0" applyNumberFormat="1" applyFont="1" applyFill="1" applyAlignment="1">
      <alignment horizontal="right"/>
    </xf>
    <xf numFmtId="0" fontId="15" fillId="3" borderId="0" xfId="0" applyFont="1" applyFill="1" applyAlignment="1">
      <alignment horizontal="right" wrapText="1"/>
    </xf>
    <xf numFmtId="1" fontId="13" fillId="3" borderId="0" xfId="0" applyNumberFormat="1" applyFont="1" applyFill="1"/>
    <xf numFmtId="164" fontId="13" fillId="3" borderId="0" xfId="0" applyNumberFormat="1" applyFont="1" applyFill="1"/>
    <xf numFmtId="164" fontId="20" fillId="3" borderId="0" xfId="0" applyNumberFormat="1" applyFont="1" applyFill="1"/>
    <xf numFmtId="17" fontId="0" fillId="0" borderId="0" xfId="0" applyNumberFormat="1" applyAlignment="1">
      <alignment horizontal="left"/>
    </xf>
    <xf numFmtId="0" fontId="0" fillId="3" borderId="0" xfId="0" applyFill="1" applyAlignment="1">
      <alignment horizontal="right" wrapText="1"/>
    </xf>
    <xf numFmtId="0" fontId="14" fillId="3" borderId="0" xfId="0" applyFont="1" applyFill="1" applyAlignment="1">
      <alignment horizontal="right" wrapText="1"/>
    </xf>
    <xf numFmtId="15" fontId="1" fillId="0" borderId="1" xfId="0" applyNumberFormat="1" applyFont="1" applyBorder="1" applyAlignment="1" applyProtection="1">
      <alignment horizontal="left" wrapText="1"/>
      <protection locked="0"/>
    </xf>
    <xf numFmtId="0" fontId="12" fillId="2" borderId="0" xfId="0" applyFont="1" applyFill="1" applyAlignment="1">
      <alignment wrapText="1"/>
    </xf>
    <xf numFmtId="0" fontId="12" fillId="2" borderId="0" xfId="0" applyFont="1" applyFill="1" applyAlignment="1">
      <alignment horizontal="right" wrapText="1"/>
    </xf>
    <xf numFmtId="0" fontId="1" fillId="0" borderId="0" xfId="0" applyFont="1" applyAlignment="1">
      <alignment horizontal="right" wrapText="1"/>
    </xf>
    <xf numFmtId="0" fontId="0" fillId="0" borderId="0" xfId="0" applyAlignment="1" applyProtection="1">
      <alignment horizontal="right" wrapText="1"/>
      <protection locked="0"/>
    </xf>
    <xf numFmtId="0" fontId="21" fillId="3" borderId="0" xfId="0" applyFont="1" applyFill="1" applyAlignment="1">
      <alignment wrapText="1"/>
    </xf>
    <xf numFmtId="1" fontId="13" fillId="3" borderId="0" xfId="0" applyNumberFormat="1" applyFont="1" applyFill="1" applyAlignment="1">
      <alignment horizontal="right" wrapText="1"/>
    </xf>
    <xf numFmtId="0" fontId="21" fillId="3" borderId="0" xfId="0" applyFont="1" applyFill="1" applyAlignment="1" applyProtection="1">
      <alignment wrapText="1"/>
      <protection locked="0"/>
    </xf>
    <xf numFmtId="0" fontId="0" fillId="2" borderId="0" xfId="0" applyFill="1" applyAlignment="1">
      <alignment wrapText="1"/>
    </xf>
    <xf numFmtId="0" fontId="0" fillId="2" borderId="0" xfId="0" applyFill="1" applyAlignment="1">
      <alignment horizontal="right" wrapText="1"/>
    </xf>
    <xf numFmtId="1" fontId="0" fillId="0" borderId="0" xfId="0" applyNumberFormat="1" applyAlignment="1">
      <alignment horizontal="right" wrapText="1"/>
    </xf>
    <xf numFmtId="0" fontId="14" fillId="3"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right" wrapText="1"/>
    </xf>
    <xf numFmtId="0" fontId="10" fillId="3" borderId="0" xfId="0" applyFont="1" applyFill="1" applyAlignment="1">
      <alignment wrapText="1"/>
    </xf>
    <xf numFmtId="164" fontId="13" fillId="3" borderId="0" xfId="0" applyNumberFormat="1" applyFont="1" applyFill="1" applyAlignment="1">
      <alignment horizontal="right" wrapText="1"/>
    </xf>
    <xf numFmtId="164" fontId="12" fillId="2" borderId="0" xfId="0" applyNumberFormat="1" applyFont="1" applyFill="1" applyAlignment="1">
      <alignment horizontal="right" wrapText="1"/>
    </xf>
    <xf numFmtId="0" fontId="15" fillId="2" borderId="0" xfId="0" applyFont="1" applyFill="1" applyAlignment="1">
      <alignment horizontal="right" wrapText="1"/>
    </xf>
    <xf numFmtId="1" fontId="13" fillId="2" borderId="0" xfId="0" applyNumberFormat="1" applyFont="1" applyFill="1" applyAlignment="1">
      <alignment horizontal="right" wrapText="1"/>
    </xf>
    <xf numFmtId="0" fontId="23" fillId="3" borderId="0" xfId="0" applyFont="1" applyFill="1" applyAlignment="1">
      <alignment wrapText="1"/>
    </xf>
    <xf numFmtId="164" fontId="20" fillId="3" borderId="0" xfId="0" applyNumberFormat="1" applyFont="1" applyFill="1" applyAlignment="1">
      <alignment horizontal="right" wrapText="1"/>
    </xf>
    <xf numFmtId="0" fontId="8" fillId="2" borderId="0" xfId="0" applyFont="1" applyFill="1" applyAlignment="1">
      <alignment wrapText="1"/>
    </xf>
    <xf numFmtId="164" fontId="8" fillId="2" borderId="0" xfId="0" applyNumberFormat="1" applyFont="1" applyFill="1" applyAlignment="1">
      <alignment horizontal="right" wrapText="1"/>
    </xf>
    <xf numFmtId="0" fontId="0" fillId="0" borderId="0" xfId="0" applyAlignment="1">
      <alignment horizontal="right" wrapText="1"/>
    </xf>
    <xf numFmtId="0" fontId="24" fillId="0" borderId="0" xfId="0" applyFont="1" applyAlignment="1">
      <alignment wrapText="1"/>
    </xf>
    <xf numFmtId="0" fontId="9" fillId="3" borderId="0" xfId="0" applyFont="1" applyFill="1" applyAlignment="1">
      <alignment wrapText="1"/>
    </xf>
    <xf numFmtId="0" fontId="25" fillId="0" borderId="0" xfId="0" applyFont="1"/>
  </cellXfs>
  <cellStyles count="1">
    <cellStyle name="Standaard" xfId="0" builtinId="0"/>
  </cellStyles>
  <dxfs count="0"/>
  <tableStyles count="0" defaultTableStyle="TableStyleMedium2" defaultPivotStyle="PivotStyleLight16"/>
  <colors>
    <mruColors>
      <color rgb="FFF3F3F8"/>
      <color rgb="FFFF67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3" name="Afbeelding 2">
          <a:extLst>
            <a:ext uri="{FF2B5EF4-FFF2-40B4-BE49-F238E27FC236}">
              <a16:creationId xmlns:a16="http://schemas.microsoft.com/office/drawing/2014/main" id="{3483B1C4-F526-47FD-B983-F3C239915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00025"/>
          <a:ext cx="2085975" cy="780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784FA673-8030-4858-A8E5-A8E902923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00025"/>
          <a:ext cx="2085975" cy="780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271EBBB8-BE36-4312-90D4-F73DB1F15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2085975" cy="780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DB3A21C8-3E6E-459C-A70C-678C9115F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B9801B2B-7994-40A0-90D2-85FC6FE71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E9F7B63E-AEA1-4A39-B6D1-F73D85963E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D4E03373-9E75-4182-BDFD-E065606F7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AA56F106-506E-4BA2-A2A0-6E86C95AA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FF43-4C0A-4190-88B8-B84D49B6E2AC}">
  <dimension ref="A1:E73"/>
  <sheetViews>
    <sheetView tabSelected="1" workbookViewId="0">
      <selection activeCell="C8" sqref="C8"/>
    </sheetView>
  </sheetViews>
  <sheetFormatPr defaultRowHeight="15" x14ac:dyDescent="0.25"/>
  <cols>
    <col min="1" max="1" width="1.42578125" style="2" customWidth="1"/>
    <col min="2" max="2" width="11.42578125" style="2" customWidth="1"/>
    <col min="3" max="3" width="74.85546875" style="2" customWidth="1"/>
    <col min="4" max="4" width="11.42578125" style="2" customWidth="1"/>
    <col min="5" max="5" width="1.42578125" style="2" customWidth="1"/>
    <col min="6" max="16384" width="9.140625" style="2"/>
  </cols>
  <sheetData>
    <row r="1" spans="1:5" x14ac:dyDescent="0.25">
      <c r="A1" s="23"/>
      <c r="B1" s="23"/>
      <c r="C1" s="23"/>
      <c r="D1" s="77"/>
      <c r="E1" s="23"/>
    </row>
    <row r="2" spans="1:5" x14ac:dyDescent="0.25">
      <c r="A2" s="23"/>
      <c r="B2" s="23"/>
      <c r="C2" s="23"/>
      <c r="D2" s="77"/>
      <c r="E2" s="23"/>
    </row>
    <row r="3" spans="1:5" x14ac:dyDescent="0.25">
      <c r="A3" s="23"/>
      <c r="B3" s="23"/>
      <c r="C3" s="23"/>
      <c r="D3" s="77"/>
      <c r="E3" s="23"/>
    </row>
    <row r="4" spans="1:5" x14ac:dyDescent="0.25">
      <c r="A4" s="23"/>
      <c r="B4" s="23"/>
      <c r="C4" s="23"/>
      <c r="D4" s="77"/>
      <c r="E4" s="23"/>
    </row>
    <row r="5" spans="1:5" x14ac:dyDescent="0.25">
      <c r="A5" s="23"/>
      <c r="B5" s="23"/>
      <c r="C5" s="23"/>
      <c r="D5" s="77"/>
      <c r="E5" s="23"/>
    </row>
    <row r="6" spans="1:5" ht="18.75" x14ac:dyDescent="0.3">
      <c r="A6" s="23"/>
      <c r="B6" s="23"/>
      <c r="C6" s="59" t="s">
        <v>192</v>
      </c>
      <c r="D6" s="77"/>
      <c r="E6" s="23"/>
    </row>
    <row r="7" spans="1:5" ht="18.75" x14ac:dyDescent="0.3">
      <c r="A7" s="23"/>
      <c r="B7" s="23"/>
      <c r="C7" s="60"/>
      <c r="D7" s="77"/>
      <c r="E7" s="23"/>
    </row>
    <row r="8" spans="1:5" x14ac:dyDescent="0.25">
      <c r="A8" s="23"/>
      <c r="B8" s="78" t="s">
        <v>134</v>
      </c>
      <c r="C8" s="68"/>
      <c r="D8" s="77"/>
      <c r="E8" s="23"/>
    </row>
    <row r="9" spans="1:5" x14ac:dyDescent="0.25">
      <c r="A9" s="23"/>
      <c r="B9" s="78" t="s">
        <v>0</v>
      </c>
      <c r="C9" s="79"/>
      <c r="D9" s="77"/>
      <c r="E9" s="23"/>
    </row>
    <row r="10" spans="1:5" x14ac:dyDescent="0.25">
      <c r="A10" s="23"/>
      <c r="B10" s="65" t="s">
        <v>158</v>
      </c>
      <c r="C10" s="68"/>
      <c r="D10" s="77"/>
      <c r="E10" s="23"/>
    </row>
    <row r="11" spans="1:5" x14ac:dyDescent="0.25">
      <c r="A11" s="23"/>
      <c r="B11" s="23"/>
      <c r="C11" s="23"/>
      <c r="D11" s="77"/>
      <c r="E11" s="23"/>
    </row>
    <row r="12" spans="1:5" ht="18.75" x14ac:dyDescent="0.3">
      <c r="A12" s="80"/>
      <c r="B12" s="80"/>
      <c r="C12" s="62" t="s">
        <v>136</v>
      </c>
      <c r="D12" s="81"/>
      <c r="E12" s="80"/>
    </row>
    <row r="13" spans="1:5" x14ac:dyDescent="0.25">
      <c r="C13" s="16" t="s">
        <v>137</v>
      </c>
      <c r="D13" s="82" t="s">
        <v>150</v>
      </c>
    </row>
    <row r="14" spans="1:5" x14ac:dyDescent="0.25">
      <c r="C14" s="2" t="s">
        <v>196</v>
      </c>
      <c r="D14" s="83"/>
    </row>
    <row r="15" spans="1:5" x14ac:dyDescent="0.25">
      <c r="C15" s="2" t="s">
        <v>178</v>
      </c>
      <c r="D15" s="83"/>
    </row>
    <row r="16" spans="1:5" ht="45" x14ac:dyDescent="0.25">
      <c r="C16" s="2" t="s">
        <v>138</v>
      </c>
      <c r="D16" s="83"/>
    </row>
    <row r="17" spans="1:5" ht="30" x14ac:dyDescent="0.25">
      <c r="C17" s="2" t="s">
        <v>139</v>
      </c>
      <c r="D17" s="83"/>
    </row>
    <row r="18" spans="1:5" x14ac:dyDescent="0.25">
      <c r="A18" s="23"/>
      <c r="B18" s="23"/>
      <c r="C18" s="23"/>
      <c r="D18" s="77"/>
      <c r="E18" s="23"/>
    </row>
    <row r="19" spans="1:5" x14ac:dyDescent="0.25">
      <c r="C19" s="16" t="s">
        <v>140</v>
      </c>
      <c r="D19" s="82" t="s">
        <v>150</v>
      </c>
    </row>
    <row r="20" spans="1:5" x14ac:dyDescent="0.25">
      <c r="C20" s="2" t="s">
        <v>141</v>
      </c>
      <c r="D20" s="83"/>
    </row>
    <row r="21" spans="1:5" x14ac:dyDescent="0.25">
      <c r="C21" t="s">
        <v>180</v>
      </c>
      <c r="D21" s="83"/>
    </row>
    <row r="22" spans="1:5" x14ac:dyDescent="0.25">
      <c r="C22" s="2" t="s">
        <v>142</v>
      </c>
      <c r="D22" s="83"/>
    </row>
    <row r="23" spans="1:5" ht="30" x14ac:dyDescent="0.25">
      <c r="C23" s="2" t="s">
        <v>168</v>
      </c>
      <c r="D23" s="83"/>
    </row>
    <row r="24" spans="1:5" x14ac:dyDescent="0.25">
      <c r="C24" t="s">
        <v>143</v>
      </c>
      <c r="D24" s="83"/>
    </row>
    <row r="25" spans="1:5" ht="30" x14ac:dyDescent="0.25">
      <c r="A25"/>
      <c r="B25"/>
      <c r="C25" s="2" t="s">
        <v>179</v>
      </c>
      <c r="D25" s="37"/>
      <c r="E25"/>
    </row>
    <row r="26" spans="1:5" x14ac:dyDescent="0.25">
      <c r="A26" s="84"/>
      <c r="B26" s="84"/>
      <c r="C26" s="43" t="s">
        <v>152</v>
      </c>
      <c r="D26" s="85" t="str">
        <f>IF(AND(D14="JA",D15="JA",D16="JA",D17="JA",D20="JA",D21="JA",D22="JA",D23="JA",D24="JA",OR(D25="JA",D25="NVT")),"Voldaan","Niet voldaan")</f>
        <v>Niet voldaan</v>
      </c>
      <c r="E26" s="86"/>
    </row>
    <row r="27" spans="1:5" ht="18.75" x14ac:dyDescent="0.3">
      <c r="A27" s="87"/>
      <c r="B27" s="87"/>
      <c r="C27" s="62" t="s">
        <v>4</v>
      </c>
      <c r="D27" s="88"/>
      <c r="E27" s="87"/>
    </row>
    <row r="28" spans="1:5" x14ac:dyDescent="0.25">
      <c r="A28" s="16"/>
      <c r="B28" s="16" t="s">
        <v>1</v>
      </c>
      <c r="C28" s="16" t="s">
        <v>5</v>
      </c>
      <c r="D28" s="82" t="s">
        <v>6</v>
      </c>
      <c r="E28" s="16"/>
    </row>
    <row r="29" spans="1:5" ht="30" x14ac:dyDescent="0.25">
      <c r="B29" s="6" t="s">
        <v>2</v>
      </c>
      <c r="C29" s="2" t="s">
        <v>7</v>
      </c>
      <c r="D29" s="67"/>
      <c r="E29" s="89"/>
    </row>
    <row r="30" spans="1:5" x14ac:dyDescent="0.25">
      <c r="B30" s="6" t="s">
        <v>2</v>
      </c>
      <c r="C30" s="2" t="s">
        <v>10</v>
      </c>
      <c r="D30" s="67"/>
    </row>
    <row r="31" spans="1:5" x14ac:dyDescent="0.25">
      <c r="B31" s="6" t="s">
        <v>2</v>
      </c>
      <c r="C31" s="2" t="s">
        <v>11</v>
      </c>
      <c r="D31" s="67"/>
    </row>
    <row r="32" spans="1:5" x14ac:dyDescent="0.25">
      <c r="B32" s="6" t="s">
        <v>2</v>
      </c>
      <c r="C32" s="2" t="s">
        <v>12</v>
      </c>
      <c r="D32" s="67"/>
    </row>
    <row r="33" spans="1:5" ht="30" x14ac:dyDescent="0.25">
      <c r="B33" s="6" t="s">
        <v>2</v>
      </c>
      <c r="C33" s="2" t="s">
        <v>13</v>
      </c>
      <c r="D33" s="67"/>
    </row>
    <row r="34" spans="1:5" ht="30" x14ac:dyDescent="0.25">
      <c r="B34" s="6" t="s">
        <v>3</v>
      </c>
      <c r="C34" s="2" t="s">
        <v>14</v>
      </c>
      <c r="D34" s="67"/>
    </row>
    <row r="35" spans="1:5" ht="30" x14ac:dyDescent="0.25">
      <c r="B35" s="6" t="s">
        <v>3</v>
      </c>
      <c r="C35" s="2" t="s">
        <v>15</v>
      </c>
      <c r="D35" s="67"/>
    </row>
    <row r="36" spans="1:5" x14ac:dyDescent="0.25">
      <c r="A36" s="90"/>
      <c r="B36" s="90"/>
      <c r="C36" s="43" t="s">
        <v>151</v>
      </c>
      <c r="D36" s="85">
        <f>SUM(D29:D35)</f>
        <v>0</v>
      </c>
      <c r="E36" s="90"/>
    </row>
    <row r="37" spans="1:5" x14ac:dyDescent="0.25">
      <c r="A37" s="90"/>
      <c r="B37" s="90"/>
      <c r="C37" s="43" t="s">
        <v>152</v>
      </c>
      <c r="D37" s="85" t="str">
        <f>IF(D36&lt;11,IF(D36&gt;=1,"Onvoldoende",""),"Voldoende")</f>
        <v/>
      </c>
      <c r="E37" s="90"/>
    </row>
    <row r="38" spans="1:5" ht="18.75" x14ac:dyDescent="0.3">
      <c r="A38" s="91"/>
      <c r="B38" s="91"/>
      <c r="C38" s="62" t="s">
        <v>9</v>
      </c>
      <c r="D38" s="92"/>
      <c r="E38" s="91"/>
    </row>
    <row r="39" spans="1:5" x14ac:dyDescent="0.25">
      <c r="A39" s="16"/>
      <c r="B39" s="16" t="s">
        <v>1</v>
      </c>
      <c r="C39" s="16" t="s">
        <v>5</v>
      </c>
      <c r="D39" s="82" t="s">
        <v>6</v>
      </c>
      <c r="E39" s="16"/>
    </row>
    <row r="40" spans="1:5" x14ac:dyDescent="0.25">
      <c r="B40" s="6" t="s">
        <v>16</v>
      </c>
      <c r="C40" s="2" t="s">
        <v>21</v>
      </c>
      <c r="D40" s="67"/>
    </row>
    <row r="41" spans="1:5" x14ac:dyDescent="0.25">
      <c r="B41" s="6" t="s">
        <v>17</v>
      </c>
      <c r="C41" s="2" t="s">
        <v>22</v>
      </c>
      <c r="D41" s="67"/>
    </row>
    <row r="42" spans="1:5" x14ac:dyDescent="0.25">
      <c r="B42" s="6" t="s">
        <v>18</v>
      </c>
      <c r="C42" s="2" t="s">
        <v>23</v>
      </c>
      <c r="D42" s="67"/>
    </row>
    <row r="43" spans="1:5" ht="30" x14ac:dyDescent="0.25">
      <c r="B43" s="6" t="s">
        <v>18</v>
      </c>
      <c r="C43" s="2" t="s">
        <v>24</v>
      </c>
      <c r="D43" s="67"/>
    </row>
    <row r="44" spans="1:5" ht="30" x14ac:dyDescent="0.25">
      <c r="B44" s="6" t="s">
        <v>19</v>
      </c>
      <c r="C44" s="2" t="s">
        <v>25</v>
      </c>
      <c r="D44" s="67"/>
    </row>
    <row r="45" spans="1:5" x14ac:dyDescent="0.25">
      <c r="B45" s="6" t="s">
        <v>20</v>
      </c>
      <c r="C45" s="2" t="s">
        <v>26</v>
      </c>
      <c r="D45" s="67"/>
    </row>
    <row r="46" spans="1:5" x14ac:dyDescent="0.25">
      <c r="B46" s="6" t="s">
        <v>20</v>
      </c>
      <c r="C46" s="2" t="s">
        <v>27</v>
      </c>
      <c r="D46" s="67"/>
    </row>
    <row r="47" spans="1:5" x14ac:dyDescent="0.25">
      <c r="B47" s="6" t="s">
        <v>20</v>
      </c>
      <c r="C47" s="2" t="s">
        <v>28</v>
      </c>
      <c r="D47" s="67"/>
    </row>
    <row r="48" spans="1:5" x14ac:dyDescent="0.25">
      <c r="A48" s="90"/>
      <c r="B48" s="90"/>
      <c r="C48" s="43" t="s">
        <v>151</v>
      </c>
      <c r="D48" s="85">
        <f>SUM(D40:D47)</f>
        <v>0</v>
      </c>
      <c r="E48" s="90"/>
    </row>
    <row r="49" spans="1:5" x14ac:dyDescent="0.25">
      <c r="A49" s="93"/>
      <c r="B49" s="93"/>
      <c r="C49" s="43" t="s">
        <v>152</v>
      </c>
      <c r="D49" s="94" t="str">
        <f>IF(D48&lt;12,IF(D48&gt;=1,"Onvoldoende",""),"Voldoende")</f>
        <v/>
      </c>
      <c r="E49" s="93"/>
    </row>
    <row r="50" spans="1:5" ht="18.75" x14ac:dyDescent="0.3">
      <c r="A50" s="80"/>
      <c r="B50" s="80"/>
      <c r="C50" s="62" t="s">
        <v>29</v>
      </c>
      <c r="D50" s="95"/>
      <c r="E50" s="80"/>
    </row>
    <row r="51" spans="1:5" x14ac:dyDescent="0.25">
      <c r="A51" s="16"/>
      <c r="B51" s="16" t="s">
        <v>1</v>
      </c>
      <c r="C51" s="16" t="s">
        <v>5</v>
      </c>
      <c r="D51" s="82" t="s">
        <v>6</v>
      </c>
      <c r="E51" s="16"/>
    </row>
    <row r="52" spans="1:5" ht="30" x14ac:dyDescent="0.25">
      <c r="B52" s="6" t="s">
        <v>30</v>
      </c>
      <c r="C52" s="2" t="s">
        <v>31</v>
      </c>
      <c r="D52" s="67"/>
    </row>
    <row r="53" spans="1:5" ht="30" x14ac:dyDescent="0.25">
      <c r="B53" s="6" t="s">
        <v>30</v>
      </c>
      <c r="C53" s="2" t="s">
        <v>181</v>
      </c>
      <c r="D53" s="67"/>
    </row>
    <row r="54" spans="1:5" ht="30" x14ac:dyDescent="0.25">
      <c r="B54" s="6" t="s">
        <v>30</v>
      </c>
      <c r="C54" s="2" t="s">
        <v>182</v>
      </c>
      <c r="D54" s="67"/>
    </row>
    <row r="55" spans="1:5" x14ac:dyDescent="0.25">
      <c r="B55" s="6" t="s">
        <v>30</v>
      </c>
      <c r="C55" s="2" t="s">
        <v>183</v>
      </c>
      <c r="D55" s="67"/>
    </row>
    <row r="56" spans="1:5" ht="30" x14ac:dyDescent="0.25">
      <c r="B56" s="6" t="s">
        <v>30</v>
      </c>
      <c r="C56" s="2" t="s">
        <v>184</v>
      </c>
      <c r="D56" s="67"/>
    </row>
    <row r="57" spans="1:5" ht="30" x14ac:dyDescent="0.25">
      <c r="B57" s="6" t="s">
        <v>185</v>
      </c>
      <c r="C57" s="2" t="s">
        <v>186</v>
      </c>
      <c r="D57" s="67"/>
    </row>
    <row r="58" spans="1:5" ht="30" x14ac:dyDescent="0.25">
      <c r="B58" s="6" t="s">
        <v>187</v>
      </c>
      <c r="C58" s="2" t="s">
        <v>188</v>
      </c>
      <c r="D58" s="67"/>
    </row>
    <row r="59" spans="1:5" ht="45" x14ac:dyDescent="0.25">
      <c r="B59" s="6" t="s">
        <v>187</v>
      </c>
      <c r="C59" s="2" t="s">
        <v>194</v>
      </c>
      <c r="D59" s="67"/>
    </row>
    <row r="60" spans="1:5" x14ac:dyDescent="0.25">
      <c r="A60" s="90"/>
      <c r="B60" s="90"/>
      <c r="C60" s="43" t="s">
        <v>151</v>
      </c>
      <c r="D60" s="85">
        <f>SUM(D52:D59)</f>
        <v>0</v>
      </c>
      <c r="E60" s="90"/>
    </row>
    <row r="61" spans="1:5" x14ac:dyDescent="0.25">
      <c r="A61" s="93"/>
      <c r="B61" s="93"/>
      <c r="C61" s="43" t="s">
        <v>152</v>
      </c>
      <c r="D61" s="85" t="str">
        <f>IF(D60&lt;12,IF(D60&gt;=1,"Onvoldoende",""),"Voldoende")</f>
        <v/>
      </c>
      <c r="E61" s="93"/>
    </row>
    <row r="62" spans="1:5" x14ac:dyDescent="0.25">
      <c r="A62" s="87"/>
      <c r="B62" s="87"/>
      <c r="C62" s="96"/>
      <c r="D62" s="97"/>
      <c r="E62" s="87"/>
    </row>
    <row r="63" spans="1:5" x14ac:dyDescent="0.25">
      <c r="A63" s="98"/>
      <c r="B63" s="98"/>
      <c r="C63" s="72" t="s">
        <v>189</v>
      </c>
      <c r="D63" s="85">
        <f>SUM(D36+D48+D60)</f>
        <v>0</v>
      </c>
      <c r="E63" s="98"/>
    </row>
    <row r="64" spans="1:5" x14ac:dyDescent="0.25">
      <c r="A64" s="98"/>
      <c r="B64" s="98"/>
      <c r="C64" s="72" t="s">
        <v>144</v>
      </c>
      <c r="D64" s="85" t="str">
        <f>IF(AND(D14="JA",D15="JA",D16="JA",D17="JA",D20="JA",D21="JA",D22="JA",D23="JA",D24="JA",OR(D25="JA",D25="NVT")),"Voldaan","Niet voldaan")</f>
        <v>Niet voldaan</v>
      </c>
      <c r="E64" s="98"/>
    </row>
    <row r="65" spans="1:5" x14ac:dyDescent="0.25">
      <c r="A65" s="98"/>
      <c r="B65" s="98"/>
      <c r="C65" s="72" t="s">
        <v>73</v>
      </c>
      <c r="D65" s="85" t="str">
        <f>IF(D36&lt;11,IF(D36&gt;=1,"Onvoldoende",""),"Voldoende")</f>
        <v/>
      </c>
      <c r="E65" s="98"/>
    </row>
    <row r="66" spans="1:5" x14ac:dyDescent="0.25">
      <c r="A66" s="98"/>
      <c r="B66" s="98"/>
      <c r="C66" s="72" t="s">
        <v>74</v>
      </c>
      <c r="D66" s="85" t="str">
        <f>IF(D48&lt;12,IF(D48&gt;=1,"Onvoldoende",""),"Voldoende")</f>
        <v/>
      </c>
      <c r="E66" s="98"/>
    </row>
    <row r="67" spans="1:5" x14ac:dyDescent="0.25">
      <c r="A67" s="98"/>
      <c r="B67" s="98"/>
      <c r="C67" s="72" t="s">
        <v>75</v>
      </c>
      <c r="D67" s="85" t="str">
        <f>IF(D60&lt;12,IF(D60&gt;=1,"Onvoldoende",""),"Voldoende")</f>
        <v/>
      </c>
      <c r="E67" s="98"/>
    </row>
    <row r="68" spans="1:5" x14ac:dyDescent="0.25">
      <c r="A68" s="98"/>
      <c r="B68" s="98"/>
      <c r="C68" s="72" t="s">
        <v>8</v>
      </c>
      <c r="D68" s="94" t="str">
        <f>IF(D63&gt;=1,4.5/(69-35)*(D63-35)+5.5,"")</f>
        <v/>
      </c>
      <c r="E68" s="98"/>
    </row>
    <row r="69" spans="1:5" x14ac:dyDescent="0.25">
      <c r="A69" s="98"/>
      <c r="B69" s="98"/>
      <c r="C69" s="72"/>
      <c r="D69" s="99" t="str">
        <f>IF(AND(D64="Voldaan",D65="Voldoende",D66="Voldoende",D67="Voldoende"),D68,"VW")</f>
        <v>VW</v>
      </c>
      <c r="E69" s="98"/>
    </row>
    <row r="70" spans="1:5" ht="18.75" x14ac:dyDescent="0.3">
      <c r="A70" s="100"/>
      <c r="B70" s="100"/>
      <c r="C70" s="64" t="s">
        <v>153</v>
      </c>
      <c r="D70" s="101" t="str">
        <f xml:space="preserve"> IF(D69="VW","VW",D68)</f>
        <v>VW</v>
      </c>
      <c r="E70" s="100"/>
    </row>
    <row r="71" spans="1:5" x14ac:dyDescent="0.25">
      <c r="D71" s="102"/>
    </row>
    <row r="72" spans="1:5" x14ac:dyDescent="0.25">
      <c r="B72" s="2" t="s">
        <v>190</v>
      </c>
      <c r="C72" s="103" t="s">
        <v>191</v>
      </c>
      <c r="D72" s="102"/>
    </row>
    <row r="73" spans="1:5" x14ac:dyDescent="0.25">
      <c r="D73" s="102"/>
    </row>
  </sheetData>
  <sheetProtection sheet="1" objects="1" scenarios="1"/>
  <dataValidations count="3">
    <dataValidation type="list" allowBlank="1" showInputMessage="1" showErrorMessage="1" sqref="D14:D17 D20:D24" xr:uid="{4FC9417E-E31D-47E3-93FB-66498433D057}">
      <formula1>"JA,NEE"</formula1>
    </dataValidation>
    <dataValidation type="list" allowBlank="1" showInputMessage="1" showErrorMessage="1" sqref="D29:D35 D40:D47 D52:D59" xr:uid="{38993B7A-5030-4E98-9388-CCF9102000E1}">
      <formula1>"0,1,2,3"</formula1>
    </dataValidation>
    <dataValidation type="list" allowBlank="1" showInputMessage="1" showErrorMessage="1" sqref="D25" xr:uid="{8749FB60-F96E-43B4-AA87-C8BB0B2978B1}">
      <formula1>"JA,NEE,NVT"</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F855-35CB-4E90-B367-F4BC94D08600}">
  <dimension ref="A1:E71"/>
  <sheetViews>
    <sheetView workbookViewId="0">
      <selection activeCell="C14" sqref="C14"/>
    </sheetView>
  </sheetViews>
  <sheetFormatPr defaultRowHeight="15" x14ac:dyDescent="0.25"/>
  <cols>
    <col min="1" max="1" width="1.42578125" style="2" customWidth="1"/>
    <col min="2" max="2" width="11.42578125" style="2" customWidth="1"/>
    <col min="3" max="3" width="74.85546875" style="2" customWidth="1"/>
    <col min="4" max="4" width="11.42578125" style="2" customWidth="1"/>
    <col min="5" max="5" width="1.42578125" style="2" customWidth="1"/>
    <col min="6" max="16384" width="9.140625" style="2"/>
  </cols>
  <sheetData>
    <row r="1" spans="1:5" x14ac:dyDescent="0.25">
      <c r="A1" s="23"/>
      <c r="B1" s="23"/>
      <c r="C1" s="23"/>
      <c r="D1" s="77"/>
      <c r="E1" s="23"/>
    </row>
    <row r="2" spans="1:5" x14ac:dyDescent="0.25">
      <c r="A2" s="23"/>
      <c r="B2" s="23"/>
      <c r="C2" s="23"/>
      <c r="D2" s="77"/>
      <c r="E2" s="23"/>
    </row>
    <row r="3" spans="1:5" x14ac:dyDescent="0.25">
      <c r="A3" s="23"/>
      <c r="B3" s="23"/>
      <c r="C3" s="23"/>
      <c r="D3" s="77"/>
      <c r="E3" s="23"/>
    </row>
    <row r="4" spans="1:5" x14ac:dyDescent="0.25">
      <c r="A4" s="23"/>
      <c r="B4" s="23"/>
      <c r="C4" s="23"/>
      <c r="D4" s="77"/>
      <c r="E4" s="23"/>
    </row>
    <row r="5" spans="1:5" x14ac:dyDescent="0.25">
      <c r="A5" s="23"/>
      <c r="B5" s="23"/>
      <c r="C5" s="23"/>
      <c r="D5" s="77"/>
      <c r="E5" s="23"/>
    </row>
    <row r="6" spans="1:5" ht="18.75" x14ac:dyDescent="0.3">
      <c r="A6" s="23"/>
      <c r="B6" s="23"/>
      <c r="C6" s="59" t="s">
        <v>195</v>
      </c>
      <c r="D6" s="77"/>
      <c r="E6" s="23"/>
    </row>
    <row r="7" spans="1:5" ht="18.75" x14ac:dyDescent="0.3">
      <c r="A7" s="23"/>
      <c r="B7" s="23"/>
      <c r="C7" s="60"/>
      <c r="D7" s="77"/>
      <c r="E7" s="23"/>
    </row>
    <row r="8" spans="1:5" x14ac:dyDescent="0.25">
      <c r="A8" s="23"/>
      <c r="B8" s="78" t="s">
        <v>134</v>
      </c>
      <c r="C8" s="68"/>
      <c r="D8" s="77"/>
      <c r="E8" s="23"/>
    </row>
    <row r="9" spans="1:5" x14ac:dyDescent="0.25">
      <c r="A9" s="23"/>
      <c r="B9" s="78" t="s">
        <v>0</v>
      </c>
      <c r="C9" s="68"/>
      <c r="D9" s="77"/>
      <c r="E9" s="23"/>
    </row>
    <row r="10" spans="1:5" x14ac:dyDescent="0.25">
      <c r="A10" s="23"/>
      <c r="B10" s="65" t="s">
        <v>158</v>
      </c>
      <c r="C10" s="68"/>
      <c r="D10" s="77"/>
      <c r="E10" s="23"/>
    </row>
    <row r="11" spans="1:5" x14ac:dyDescent="0.25">
      <c r="A11" s="23"/>
      <c r="B11" s="23"/>
      <c r="C11" s="23"/>
      <c r="D11" s="77"/>
      <c r="E11" s="23"/>
    </row>
    <row r="12" spans="1:5" ht="18.75" x14ac:dyDescent="0.3">
      <c r="A12" s="80"/>
      <c r="B12" s="80"/>
      <c r="C12" s="62" t="s">
        <v>136</v>
      </c>
      <c r="D12" s="81"/>
      <c r="E12" s="80"/>
    </row>
    <row r="13" spans="1:5" x14ac:dyDescent="0.25">
      <c r="C13" s="16" t="s">
        <v>137</v>
      </c>
      <c r="D13" s="82" t="s">
        <v>150</v>
      </c>
    </row>
    <row r="14" spans="1:5" x14ac:dyDescent="0.25">
      <c r="C14" s="2" t="s">
        <v>196</v>
      </c>
      <c r="D14" s="83"/>
    </row>
    <row r="15" spans="1:5" x14ac:dyDescent="0.25">
      <c r="C15" s="105" t="s">
        <v>178</v>
      </c>
      <c r="D15" s="83"/>
    </row>
    <row r="16" spans="1:5" ht="45" x14ac:dyDescent="0.25">
      <c r="C16" s="2" t="s">
        <v>138</v>
      </c>
      <c r="D16" s="83"/>
    </row>
    <row r="17" spans="1:5" ht="30" x14ac:dyDescent="0.25">
      <c r="C17" s="2" t="s">
        <v>139</v>
      </c>
      <c r="D17" s="83"/>
    </row>
    <row r="18" spans="1:5" x14ac:dyDescent="0.25">
      <c r="A18" s="23"/>
      <c r="B18" s="23"/>
      <c r="C18" s="23"/>
      <c r="D18" s="77"/>
      <c r="E18" s="23"/>
    </row>
    <row r="19" spans="1:5" x14ac:dyDescent="0.25">
      <c r="C19" s="16" t="s">
        <v>140</v>
      </c>
      <c r="D19" s="82" t="s">
        <v>150</v>
      </c>
    </row>
    <row r="20" spans="1:5" x14ac:dyDescent="0.25">
      <c r="C20" s="2" t="s">
        <v>141</v>
      </c>
      <c r="D20" s="83"/>
    </row>
    <row r="21" spans="1:5" x14ac:dyDescent="0.25">
      <c r="C21" s="2" t="s">
        <v>145</v>
      </c>
      <c r="D21" s="83"/>
    </row>
    <row r="22" spans="1:5" x14ac:dyDescent="0.25">
      <c r="C22" s="2" t="s">
        <v>142</v>
      </c>
      <c r="D22" s="83"/>
    </row>
    <row r="23" spans="1:5" ht="30" x14ac:dyDescent="0.25">
      <c r="C23" s="2" t="s">
        <v>168</v>
      </c>
      <c r="D23" s="83"/>
    </row>
    <row r="24" spans="1:5" x14ac:dyDescent="0.25">
      <c r="C24" t="s">
        <v>143</v>
      </c>
      <c r="D24" s="83"/>
    </row>
    <row r="25" spans="1:5" customFormat="1" ht="30" x14ac:dyDescent="0.25">
      <c r="C25" s="2" t="s">
        <v>179</v>
      </c>
      <c r="D25" s="37"/>
    </row>
    <row r="26" spans="1:5" x14ac:dyDescent="0.25">
      <c r="A26" s="90"/>
      <c r="B26" s="90"/>
      <c r="C26" s="43" t="s">
        <v>152</v>
      </c>
      <c r="D26" s="43" t="str">
        <f>IF(AND(D14="JA",D15="JA",D16="JA",D17="JA",D20="JA",D21="JA",D22="JA",D23="JA",D24="JA",OR(D25="JA",D25="NVT")),"Voldaan","Niet voldaan")</f>
        <v>Niet voldaan</v>
      </c>
      <c r="E26" s="90"/>
    </row>
    <row r="27" spans="1:5" ht="18.75" x14ac:dyDescent="0.3">
      <c r="A27" s="80"/>
      <c r="B27" s="80"/>
      <c r="C27" s="62" t="s">
        <v>4</v>
      </c>
      <c r="D27" s="81"/>
      <c r="E27" s="80"/>
    </row>
    <row r="28" spans="1:5" x14ac:dyDescent="0.25">
      <c r="A28" s="16"/>
      <c r="B28" s="16" t="s">
        <v>1</v>
      </c>
      <c r="C28" s="16" t="s">
        <v>5</v>
      </c>
      <c r="D28" s="82" t="s">
        <v>6</v>
      </c>
      <c r="E28" s="16"/>
    </row>
    <row r="29" spans="1:5" ht="30" x14ac:dyDescent="0.25">
      <c r="B29" s="6" t="s">
        <v>2</v>
      </c>
      <c r="C29" s="2" t="s">
        <v>7</v>
      </c>
      <c r="D29" s="67"/>
      <c r="E29" s="89"/>
    </row>
    <row r="30" spans="1:5" x14ac:dyDescent="0.25">
      <c r="B30" s="6" t="s">
        <v>2</v>
      </c>
      <c r="C30" s="2" t="s">
        <v>10</v>
      </c>
      <c r="D30" s="67"/>
    </row>
    <row r="31" spans="1:5" x14ac:dyDescent="0.25">
      <c r="B31" s="6" t="s">
        <v>2</v>
      </c>
      <c r="C31" s="2" t="s">
        <v>11</v>
      </c>
      <c r="D31" s="67"/>
    </row>
    <row r="32" spans="1:5" x14ac:dyDescent="0.25">
      <c r="B32" s="6" t="s">
        <v>2</v>
      </c>
      <c r="C32" s="2" t="s">
        <v>12</v>
      </c>
      <c r="D32" s="67"/>
    </row>
    <row r="33" spans="1:5" ht="30" x14ac:dyDescent="0.25">
      <c r="B33" s="6" t="s">
        <v>2</v>
      </c>
      <c r="C33" s="2" t="s">
        <v>13</v>
      </c>
      <c r="D33" s="67"/>
    </row>
    <row r="34" spans="1:5" ht="30" x14ac:dyDescent="0.25">
      <c r="B34" s="6" t="s">
        <v>3</v>
      </c>
      <c r="C34" s="2" t="s">
        <v>14</v>
      </c>
      <c r="D34" s="67"/>
    </row>
    <row r="35" spans="1:5" ht="30" x14ac:dyDescent="0.25">
      <c r="B35" s="6" t="s">
        <v>3</v>
      </c>
      <c r="C35" s="2" t="s">
        <v>15</v>
      </c>
      <c r="D35" s="67"/>
    </row>
    <row r="36" spans="1:5" x14ac:dyDescent="0.25">
      <c r="A36" s="43"/>
      <c r="B36" s="43"/>
      <c r="C36" s="43" t="s">
        <v>151</v>
      </c>
      <c r="D36" s="85">
        <f>SUM(D29:D35)</f>
        <v>0</v>
      </c>
      <c r="E36" s="43"/>
    </row>
    <row r="37" spans="1:5" x14ac:dyDescent="0.25">
      <c r="A37" s="43"/>
      <c r="B37" s="43"/>
      <c r="C37" s="43" t="s">
        <v>152</v>
      </c>
      <c r="D37" s="43" t="str">
        <f>IF(D36&lt;14,IF(D36&gt;=1,"Onvoldoende",""),"Voldoende")</f>
        <v/>
      </c>
      <c r="E37" s="43"/>
    </row>
    <row r="38" spans="1:5" ht="18.75" x14ac:dyDescent="0.3">
      <c r="A38" s="91"/>
      <c r="B38" s="91"/>
      <c r="C38" s="62" t="s">
        <v>9</v>
      </c>
      <c r="D38" s="92"/>
      <c r="E38" s="91"/>
    </row>
    <row r="39" spans="1:5" x14ac:dyDescent="0.25">
      <c r="A39" s="16"/>
      <c r="B39" s="16" t="s">
        <v>1</v>
      </c>
      <c r="C39" s="16" t="s">
        <v>5</v>
      </c>
      <c r="D39" s="82" t="s">
        <v>6</v>
      </c>
      <c r="E39" s="16"/>
    </row>
    <row r="40" spans="1:5" x14ac:dyDescent="0.25">
      <c r="B40" s="6" t="s">
        <v>16</v>
      </c>
      <c r="C40" s="2" t="s">
        <v>21</v>
      </c>
      <c r="D40" s="67"/>
    </row>
    <row r="41" spans="1:5" x14ac:dyDescent="0.25">
      <c r="B41" s="6" t="s">
        <v>17</v>
      </c>
      <c r="C41" s="2" t="s">
        <v>22</v>
      </c>
      <c r="D41" s="67"/>
    </row>
    <row r="42" spans="1:5" x14ac:dyDescent="0.25">
      <c r="B42" s="6" t="s">
        <v>18</v>
      </c>
      <c r="C42" s="2" t="s">
        <v>23</v>
      </c>
      <c r="D42" s="67"/>
    </row>
    <row r="43" spans="1:5" ht="30" x14ac:dyDescent="0.25">
      <c r="B43" s="6" t="s">
        <v>18</v>
      </c>
      <c r="C43" s="2" t="s">
        <v>24</v>
      </c>
      <c r="D43" s="67"/>
    </row>
    <row r="44" spans="1:5" ht="30" x14ac:dyDescent="0.25">
      <c r="B44" s="6" t="s">
        <v>19</v>
      </c>
      <c r="C44" s="2" t="s">
        <v>25</v>
      </c>
      <c r="D44" s="67"/>
    </row>
    <row r="45" spans="1:5" x14ac:dyDescent="0.25">
      <c r="B45" s="6" t="s">
        <v>20</v>
      </c>
      <c r="C45" s="2" t="s">
        <v>26</v>
      </c>
      <c r="D45" s="67"/>
    </row>
    <row r="46" spans="1:5" x14ac:dyDescent="0.25">
      <c r="B46" s="6" t="s">
        <v>20</v>
      </c>
      <c r="C46" s="2" t="s">
        <v>27</v>
      </c>
      <c r="D46" s="67"/>
    </row>
    <row r="47" spans="1:5" x14ac:dyDescent="0.25">
      <c r="B47" s="6" t="s">
        <v>20</v>
      </c>
      <c r="C47" s="2" t="s">
        <v>28</v>
      </c>
      <c r="D47" s="67"/>
    </row>
    <row r="48" spans="1:5" x14ac:dyDescent="0.25">
      <c r="A48" s="43"/>
      <c r="B48" s="43"/>
      <c r="C48" s="43" t="s">
        <v>151</v>
      </c>
      <c r="D48" s="85">
        <f>SUM(D40:D47)</f>
        <v>0</v>
      </c>
      <c r="E48" s="43"/>
    </row>
    <row r="49" spans="1:5" x14ac:dyDescent="0.25">
      <c r="A49" s="43"/>
      <c r="B49" s="43"/>
      <c r="C49" s="43" t="s">
        <v>152</v>
      </c>
      <c r="D49" s="94" t="str">
        <f>IF(D48&lt;16,IF(D48&gt;=1,"Onvoldoende",""),"Voldoende")</f>
        <v/>
      </c>
      <c r="E49" s="43"/>
    </row>
    <row r="50" spans="1:5" ht="18.75" x14ac:dyDescent="0.3">
      <c r="A50" s="80"/>
      <c r="B50" s="80"/>
      <c r="C50" s="62" t="s">
        <v>29</v>
      </c>
      <c r="D50" s="95"/>
      <c r="E50" s="80"/>
    </row>
    <row r="51" spans="1:5" x14ac:dyDescent="0.25">
      <c r="A51" s="16"/>
      <c r="B51" s="16" t="s">
        <v>1</v>
      </c>
      <c r="C51" s="16" t="s">
        <v>5</v>
      </c>
      <c r="D51" s="82" t="s">
        <v>6</v>
      </c>
      <c r="E51" s="16"/>
    </row>
    <row r="52" spans="1:5" ht="30" x14ac:dyDescent="0.25">
      <c r="B52" s="6" t="s">
        <v>30</v>
      </c>
      <c r="C52" s="2" t="s">
        <v>31</v>
      </c>
      <c r="D52" s="67"/>
    </row>
    <row r="53" spans="1:5" ht="30" x14ac:dyDescent="0.25">
      <c r="B53" s="6" t="s">
        <v>30</v>
      </c>
      <c r="C53" s="2" t="s">
        <v>181</v>
      </c>
      <c r="D53" s="67"/>
    </row>
    <row r="54" spans="1:5" ht="30" x14ac:dyDescent="0.25">
      <c r="B54" s="6" t="s">
        <v>30</v>
      </c>
      <c r="C54" s="2" t="s">
        <v>182</v>
      </c>
      <c r="D54" s="67"/>
    </row>
    <row r="55" spans="1:5" x14ac:dyDescent="0.25">
      <c r="B55" s="6" t="s">
        <v>30</v>
      </c>
      <c r="C55" s="2" t="s">
        <v>183</v>
      </c>
      <c r="D55" s="67"/>
    </row>
    <row r="56" spans="1:5" ht="30" x14ac:dyDescent="0.25">
      <c r="B56" s="6" t="s">
        <v>30</v>
      </c>
      <c r="C56" s="2" t="s">
        <v>184</v>
      </c>
      <c r="D56" s="67"/>
    </row>
    <row r="57" spans="1:5" ht="30" x14ac:dyDescent="0.25">
      <c r="B57" s="6" t="s">
        <v>185</v>
      </c>
      <c r="C57" s="2" t="s">
        <v>186</v>
      </c>
      <c r="D57" s="67"/>
    </row>
    <row r="58" spans="1:5" ht="30" x14ac:dyDescent="0.25">
      <c r="B58" s="6" t="s">
        <v>187</v>
      </c>
      <c r="C58" s="2" t="s">
        <v>188</v>
      </c>
      <c r="D58" s="67"/>
    </row>
    <row r="59" spans="1:5" ht="45" x14ac:dyDescent="0.25">
      <c r="B59" s="6" t="s">
        <v>187</v>
      </c>
      <c r="C59" s="2" t="s">
        <v>194</v>
      </c>
      <c r="D59" s="67"/>
    </row>
    <row r="60" spans="1:5" x14ac:dyDescent="0.25">
      <c r="A60" s="43"/>
      <c r="B60" s="43"/>
      <c r="C60" s="43" t="s">
        <v>151</v>
      </c>
      <c r="D60" s="85">
        <f>SUM(D52:D59)</f>
        <v>0</v>
      </c>
      <c r="E60" s="43"/>
    </row>
    <row r="61" spans="1:5" x14ac:dyDescent="0.25">
      <c r="A61" s="43"/>
      <c r="B61" s="43"/>
      <c r="C61" s="43" t="s">
        <v>152</v>
      </c>
      <c r="D61" s="85" t="str">
        <f>IF(D60&lt;16,IF(D60&gt;=1,"Onvoldoende",""),"Voldoende")</f>
        <v/>
      </c>
      <c r="E61" s="43"/>
    </row>
    <row r="62" spans="1:5" x14ac:dyDescent="0.25">
      <c r="A62" s="63"/>
      <c r="B62" s="63"/>
      <c r="C62" s="63"/>
      <c r="D62" s="97"/>
      <c r="E62" s="63"/>
    </row>
    <row r="63" spans="1:5" x14ac:dyDescent="0.25">
      <c r="A63" s="23"/>
      <c r="B63" s="23"/>
      <c r="C63" s="72" t="s">
        <v>193</v>
      </c>
      <c r="D63" s="85">
        <f>SUM(D36+D48+D60)</f>
        <v>0</v>
      </c>
      <c r="E63" s="104"/>
    </row>
    <row r="64" spans="1:5" x14ac:dyDescent="0.25">
      <c r="A64" s="23"/>
      <c r="B64" s="23"/>
      <c r="C64" s="72" t="s">
        <v>135</v>
      </c>
      <c r="D64" s="85" t="str">
        <f>IF(AND(D14="JA",D15="JA",D16="JA",D17="JA",D20="JA",D21="JA",D22="JA",D23="JA",D24="JA",OR(D25="JA",D25="NVT")),"Voldaan","Niet voldaan")</f>
        <v>Niet voldaan</v>
      </c>
      <c r="E64" s="104"/>
    </row>
    <row r="65" spans="1:5" x14ac:dyDescent="0.25">
      <c r="A65" s="23"/>
      <c r="B65" s="23"/>
      <c r="C65" s="72" t="s">
        <v>73</v>
      </c>
      <c r="D65" s="85" t="str">
        <f>IF(D36&lt;14,IF(D36&gt;=1,"Onvoldoende",""),"Voldoende")</f>
        <v/>
      </c>
      <c r="E65" s="104"/>
    </row>
    <row r="66" spans="1:5" x14ac:dyDescent="0.25">
      <c r="A66" s="23"/>
      <c r="B66" s="23"/>
      <c r="C66" s="72" t="s">
        <v>74</v>
      </c>
      <c r="D66" s="85" t="str">
        <f>IF(D48&lt;16,IF(D48&gt;=1,"Onvoldoende",""),"Voldoende")</f>
        <v/>
      </c>
      <c r="E66" s="104"/>
    </row>
    <row r="67" spans="1:5" x14ac:dyDescent="0.25">
      <c r="A67" s="23"/>
      <c r="B67" s="23"/>
      <c r="C67" s="72" t="s">
        <v>75</v>
      </c>
      <c r="D67" s="85" t="str">
        <f>IF(D60&lt;16,IF(D60&gt;=1,"Onvoldoende",""),"Voldoende")</f>
        <v/>
      </c>
      <c r="E67" s="104"/>
    </row>
    <row r="68" spans="1:5" x14ac:dyDescent="0.25">
      <c r="A68" s="23"/>
      <c r="B68" s="23"/>
      <c r="C68" s="72" t="s">
        <v>8</v>
      </c>
      <c r="D68" s="94" t="str">
        <f>IF(D63&gt;=1,4.5/(69-46)*(D63-46)+5.5,"")</f>
        <v/>
      </c>
      <c r="E68" s="104"/>
    </row>
    <row r="69" spans="1:5" x14ac:dyDescent="0.25">
      <c r="A69" s="23"/>
      <c r="B69" s="23"/>
      <c r="C69" s="72"/>
      <c r="D69" s="94" t="str">
        <f>IF(AND(D64="Voldaan",D65="Voldoende",D66="Voldoende",D67="Voldoende"),D68,"VW")</f>
        <v>VW</v>
      </c>
      <c r="E69" s="104"/>
    </row>
    <row r="70" spans="1:5" ht="18.75" x14ac:dyDescent="0.3">
      <c r="A70" s="87"/>
      <c r="B70" s="87"/>
      <c r="C70" s="64" t="s">
        <v>153</v>
      </c>
      <c r="D70" s="101" t="str">
        <f>IF(D69="VW","VW",D68)</f>
        <v>VW</v>
      </c>
      <c r="E70" s="87"/>
    </row>
    <row r="71" spans="1:5" x14ac:dyDescent="0.25">
      <c r="D71" s="102"/>
    </row>
  </sheetData>
  <sheetProtection sheet="1" objects="1" scenarios="1"/>
  <dataValidations count="3">
    <dataValidation type="list" allowBlank="1" showInputMessage="1" showErrorMessage="1" sqref="D14:D17 D20:D24" xr:uid="{5BA2B6AB-371C-490E-8F7C-9731DF367AF2}">
      <formula1>"JA,NEE"</formula1>
    </dataValidation>
    <dataValidation type="list" allowBlank="1" showInputMessage="1" showErrorMessage="1" sqref="D29:D35 D40:D47 D52:D59" xr:uid="{60DE326C-B3CB-44B7-AC8C-F249513BE1A2}">
      <formula1>"0,1,2,3"</formula1>
    </dataValidation>
    <dataValidation type="list" allowBlank="1" showInputMessage="1" showErrorMessage="1" sqref="D25" xr:uid="{EF277775-3A4A-4C20-B02B-97A3529A7885}">
      <formula1>"JA,NEE,NVT"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CEF6-F24A-4FAE-9FD5-BF063FDB5862}">
  <dimension ref="A1:E97"/>
  <sheetViews>
    <sheetView workbookViewId="0">
      <selection activeCell="C14" sqref="C14"/>
    </sheetView>
  </sheetViews>
  <sheetFormatPr defaultColWidth="9.140625" defaultRowHeight="15" x14ac:dyDescent="0.25"/>
  <cols>
    <col min="1" max="1" width="1.42578125" customWidth="1"/>
    <col min="2" max="2" width="11.42578125" customWidth="1"/>
    <col min="3" max="3" width="74.85546875" customWidth="1"/>
    <col min="4" max="4" width="11.42578125" style="22" customWidth="1"/>
    <col min="5" max="5" width="1.42578125" customWidth="1"/>
  </cols>
  <sheetData>
    <row r="1" spans="1:5" x14ac:dyDescent="0.25">
      <c r="A1" s="8"/>
      <c r="B1" s="8"/>
      <c r="C1" s="8"/>
      <c r="D1" s="24"/>
      <c r="E1" s="8"/>
    </row>
    <row r="2" spans="1:5" x14ac:dyDescent="0.25">
      <c r="A2" s="8"/>
      <c r="B2" s="8"/>
      <c r="C2" s="8"/>
      <c r="D2" s="24"/>
      <c r="E2" s="8"/>
    </row>
    <row r="3" spans="1:5" x14ac:dyDescent="0.25">
      <c r="A3" s="8"/>
      <c r="B3" s="8"/>
      <c r="C3" s="8"/>
      <c r="D3" s="24"/>
      <c r="E3" s="8"/>
    </row>
    <row r="4" spans="1:5" x14ac:dyDescent="0.25">
      <c r="A4" s="8"/>
      <c r="B4" s="8"/>
      <c r="C4" s="8"/>
      <c r="D4" s="24"/>
      <c r="E4" s="8"/>
    </row>
    <row r="5" spans="1:5" x14ac:dyDescent="0.25">
      <c r="A5" s="8"/>
      <c r="B5" s="8"/>
      <c r="C5" s="8"/>
      <c r="D5" s="24"/>
      <c r="E5" s="8"/>
    </row>
    <row r="6" spans="1:5" ht="18.75" x14ac:dyDescent="0.3">
      <c r="A6" s="8"/>
      <c r="B6" s="8"/>
      <c r="C6" s="9" t="s">
        <v>167</v>
      </c>
      <c r="D6" s="24"/>
      <c r="E6" s="8"/>
    </row>
    <row r="7" spans="1:5" ht="18.75" x14ac:dyDescent="0.3">
      <c r="A7" s="8"/>
      <c r="B7" s="8"/>
      <c r="C7" s="10"/>
      <c r="D7" s="24"/>
      <c r="E7" s="8"/>
    </row>
    <row r="8" spans="1:5" x14ac:dyDescent="0.25">
      <c r="A8" s="8"/>
      <c r="B8" s="65" t="s">
        <v>134</v>
      </c>
      <c r="C8" s="66"/>
      <c r="D8" s="24"/>
      <c r="E8" s="8"/>
    </row>
    <row r="9" spans="1:5" x14ac:dyDescent="0.25">
      <c r="A9" s="8"/>
      <c r="B9" s="65" t="s">
        <v>0</v>
      </c>
      <c r="C9" s="66"/>
      <c r="D9" s="24"/>
      <c r="E9" s="8"/>
    </row>
    <row r="10" spans="1:5" x14ac:dyDescent="0.25">
      <c r="A10" s="8"/>
      <c r="B10" s="65" t="s">
        <v>158</v>
      </c>
      <c r="C10" s="66"/>
      <c r="D10" s="24"/>
      <c r="E10" s="8"/>
    </row>
    <row r="11" spans="1:5" x14ac:dyDescent="0.25">
      <c r="A11" s="8"/>
      <c r="B11" s="8"/>
      <c r="C11" s="8"/>
      <c r="D11" s="24"/>
      <c r="E11" s="8"/>
    </row>
    <row r="12" spans="1:5" s="28" customFormat="1" ht="18.75" x14ac:dyDescent="0.3">
      <c r="A12" s="27"/>
      <c r="B12" s="27"/>
      <c r="C12" s="36" t="s">
        <v>136</v>
      </c>
      <c r="D12" s="41"/>
      <c r="E12" s="27"/>
    </row>
    <row r="13" spans="1:5" x14ac:dyDescent="0.25">
      <c r="C13" s="16" t="s">
        <v>137</v>
      </c>
      <c r="D13" s="21" t="s">
        <v>150</v>
      </c>
    </row>
    <row r="14" spans="1:5" x14ac:dyDescent="0.25">
      <c r="C14" s="2" t="s">
        <v>196</v>
      </c>
      <c r="D14" s="37"/>
    </row>
    <row r="15" spans="1:5" x14ac:dyDescent="0.25">
      <c r="C15" s="2" t="s">
        <v>178</v>
      </c>
      <c r="D15" s="37"/>
    </row>
    <row r="16" spans="1:5" ht="45" x14ac:dyDescent="0.25">
      <c r="C16" s="2" t="s">
        <v>138</v>
      </c>
      <c r="D16" s="37"/>
    </row>
    <row r="17" spans="1:5" ht="30" x14ac:dyDescent="0.25">
      <c r="C17" s="2" t="s">
        <v>139</v>
      </c>
      <c r="D17" s="37"/>
    </row>
    <row r="18" spans="1:5" ht="15" customHeight="1" x14ac:dyDescent="0.25">
      <c r="A18" s="8"/>
      <c r="B18" s="8"/>
      <c r="C18" s="23"/>
      <c r="D18" s="24"/>
      <c r="E18" s="8"/>
    </row>
    <row r="19" spans="1:5" x14ac:dyDescent="0.25">
      <c r="C19" s="16" t="s">
        <v>140</v>
      </c>
      <c r="D19" s="21" t="s">
        <v>150</v>
      </c>
    </row>
    <row r="20" spans="1:5" x14ac:dyDescent="0.25">
      <c r="C20" s="2" t="s">
        <v>141</v>
      </c>
      <c r="D20" s="37"/>
    </row>
    <row r="21" spans="1:5" x14ac:dyDescent="0.25">
      <c r="C21" s="2" t="s">
        <v>145</v>
      </c>
      <c r="D21" s="37"/>
    </row>
    <row r="22" spans="1:5" x14ac:dyDescent="0.25">
      <c r="C22" s="2" t="s">
        <v>142</v>
      </c>
      <c r="D22" s="37"/>
    </row>
    <row r="23" spans="1:5" ht="30" x14ac:dyDescent="0.25">
      <c r="C23" s="2" t="s">
        <v>168</v>
      </c>
      <c r="D23" s="37"/>
    </row>
    <row r="24" spans="1:5" x14ac:dyDescent="0.25">
      <c r="C24" t="s">
        <v>143</v>
      </c>
      <c r="D24" s="37"/>
    </row>
    <row r="25" spans="1:5" ht="30" x14ac:dyDescent="0.25">
      <c r="C25" s="2" t="s">
        <v>179</v>
      </c>
      <c r="D25" s="37"/>
    </row>
    <row r="26" spans="1:5" s="44" customFormat="1" ht="15" customHeight="1" x14ac:dyDescent="0.2">
      <c r="A26" s="35"/>
      <c r="B26" s="35"/>
      <c r="C26" s="43" t="s">
        <v>152</v>
      </c>
      <c r="D26" s="35" t="str">
        <f>IF(AND(D14="JA",D15="JA",D16="JA",D17="JA",D20="JA",D21="JA",D22="JA",D23="JA",D24="JA",OR(D25="JA",D25="NVT")),"Voldaan","Niet voldaan")</f>
        <v>Niet voldaan</v>
      </c>
      <c r="E26" s="35"/>
    </row>
    <row r="27" spans="1:5" s="28" customFormat="1" ht="18.75" x14ac:dyDescent="0.3">
      <c r="A27" s="27"/>
      <c r="B27" s="27"/>
      <c r="C27" s="36" t="s">
        <v>4</v>
      </c>
      <c r="D27" s="41"/>
      <c r="E27" s="27"/>
    </row>
    <row r="28" spans="1:5" s="1" customFormat="1" x14ac:dyDescent="0.25">
      <c r="B28" s="1" t="s">
        <v>1</v>
      </c>
      <c r="C28" s="1" t="s">
        <v>5</v>
      </c>
      <c r="D28" s="21" t="s">
        <v>6</v>
      </c>
    </row>
    <row r="29" spans="1:5" ht="30" x14ac:dyDescent="0.25">
      <c r="B29" s="4" t="s">
        <v>2</v>
      </c>
      <c r="C29" s="2" t="s">
        <v>7</v>
      </c>
      <c r="D29" s="38"/>
      <c r="E29" s="3"/>
    </row>
    <row r="30" spans="1:5" x14ac:dyDescent="0.25">
      <c r="B30" s="4" t="s">
        <v>2</v>
      </c>
      <c r="C30" s="2" t="s">
        <v>10</v>
      </c>
      <c r="D30" s="38"/>
    </row>
    <row r="31" spans="1:5" x14ac:dyDescent="0.25">
      <c r="B31" s="4" t="s">
        <v>2</v>
      </c>
      <c r="C31" s="2" t="s">
        <v>11</v>
      </c>
      <c r="D31" s="38"/>
    </row>
    <row r="32" spans="1:5" x14ac:dyDescent="0.25">
      <c r="B32" s="4" t="s">
        <v>2</v>
      </c>
      <c r="C32" s="2" t="s">
        <v>12</v>
      </c>
      <c r="D32" s="38"/>
    </row>
    <row r="33" spans="1:5" ht="30" x14ac:dyDescent="0.25">
      <c r="B33" s="4" t="s">
        <v>2</v>
      </c>
      <c r="C33" s="2" t="s">
        <v>13</v>
      </c>
      <c r="D33" s="38"/>
    </row>
    <row r="34" spans="1:5" x14ac:dyDescent="0.25">
      <c r="B34" s="4" t="s">
        <v>32</v>
      </c>
      <c r="C34" s="2" t="s">
        <v>33</v>
      </c>
      <c r="D34" s="38"/>
    </row>
    <row r="35" spans="1:5" x14ac:dyDescent="0.25">
      <c r="B35" s="4" t="s">
        <v>32</v>
      </c>
      <c r="C35" s="2" t="s">
        <v>34</v>
      </c>
      <c r="D35" s="38"/>
    </row>
    <row r="36" spans="1:5" x14ac:dyDescent="0.25">
      <c r="B36" s="4" t="s">
        <v>32</v>
      </c>
      <c r="C36" s="2" t="s">
        <v>35</v>
      </c>
      <c r="D36" s="38"/>
    </row>
    <row r="37" spans="1:5" ht="30" x14ac:dyDescent="0.25">
      <c r="B37" s="4" t="s">
        <v>37</v>
      </c>
      <c r="C37" s="2" t="s">
        <v>36</v>
      </c>
      <c r="D37" s="38"/>
    </row>
    <row r="38" spans="1:5" ht="30" x14ac:dyDescent="0.25">
      <c r="B38" s="4" t="s">
        <v>3</v>
      </c>
      <c r="C38" s="2" t="s">
        <v>14</v>
      </c>
      <c r="D38" s="38"/>
    </row>
    <row r="39" spans="1:5" ht="30" x14ac:dyDescent="0.25">
      <c r="B39" s="4" t="s">
        <v>3</v>
      </c>
      <c r="C39" s="2" t="s">
        <v>15</v>
      </c>
      <c r="D39" s="38"/>
    </row>
    <row r="40" spans="1:5" x14ac:dyDescent="0.25">
      <c r="B40" s="4" t="s">
        <v>38</v>
      </c>
      <c r="C40" s="2" t="s">
        <v>39</v>
      </c>
      <c r="D40" s="38"/>
    </row>
    <row r="41" spans="1:5" ht="30" x14ac:dyDescent="0.25">
      <c r="B41" s="4" t="s">
        <v>38</v>
      </c>
      <c r="C41" s="2" t="s">
        <v>40</v>
      </c>
      <c r="D41" s="38"/>
    </row>
    <row r="42" spans="1:5" ht="30" x14ac:dyDescent="0.25">
      <c r="B42" s="4" t="s">
        <v>38</v>
      </c>
      <c r="C42" s="2" t="s">
        <v>41</v>
      </c>
      <c r="D42" s="38"/>
    </row>
    <row r="43" spans="1:5" ht="30" x14ac:dyDescent="0.25">
      <c r="B43" s="4" t="s">
        <v>38</v>
      </c>
      <c r="C43" s="2" t="s">
        <v>42</v>
      </c>
      <c r="D43" s="38"/>
    </row>
    <row r="44" spans="1:5" ht="30" x14ac:dyDescent="0.25">
      <c r="B44" s="4" t="s">
        <v>38</v>
      </c>
      <c r="C44" s="2" t="s">
        <v>43</v>
      </c>
      <c r="D44" s="38"/>
    </row>
    <row r="45" spans="1:5" s="44" customFormat="1" ht="15" customHeight="1" x14ac:dyDescent="0.2">
      <c r="A45" s="35"/>
      <c r="B45" s="35"/>
      <c r="C45" s="35" t="s">
        <v>151</v>
      </c>
      <c r="D45" s="32">
        <f>SUM(D29:D44)</f>
        <v>0</v>
      </c>
      <c r="E45" s="35"/>
    </row>
    <row r="46" spans="1:5" s="44" customFormat="1" ht="15" customHeight="1" x14ac:dyDescent="0.2">
      <c r="A46" s="35"/>
      <c r="B46" s="35"/>
      <c r="C46" s="35" t="s">
        <v>152</v>
      </c>
      <c r="D46" s="35" t="str">
        <f>IF(D45&lt;27,IF(D45&gt;=1,"Onvoldoende",""),"Voldoende")</f>
        <v/>
      </c>
      <c r="E46" s="35"/>
    </row>
    <row r="47" spans="1:5" s="26" customFormat="1" ht="18.75" x14ac:dyDescent="0.3">
      <c r="A47" s="25"/>
      <c r="B47" s="25"/>
      <c r="C47" s="36" t="s">
        <v>9</v>
      </c>
      <c r="D47" s="39"/>
      <c r="E47" s="25"/>
    </row>
    <row r="48" spans="1:5" s="1" customFormat="1" x14ac:dyDescent="0.25">
      <c r="B48" s="1" t="s">
        <v>1</v>
      </c>
      <c r="C48" s="1" t="s">
        <v>5</v>
      </c>
      <c r="D48" s="21" t="s">
        <v>6</v>
      </c>
    </row>
    <row r="49" spans="2:4" x14ac:dyDescent="0.25">
      <c r="B49" s="4" t="s">
        <v>16</v>
      </c>
      <c r="C49" s="2" t="s">
        <v>21</v>
      </c>
      <c r="D49" s="38"/>
    </row>
    <row r="50" spans="2:4" ht="30" x14ac:dyDescent="0.25">
      <c r="B50" s="4" t="s">
        <v>44</v>
      </c>
      <c r="C50" s="2" t="s">
        <v>45</v>
      </c>
      <c r="D50" s="38"/>
    </row>
    <row r="51" spans="2:4" x14ac:dyDescent="0.25">
      <c r="B51" s="4" t="s">
        <v>17</v>
      </c>
      <c r="C51" s="2" t="s">
        <v>22</v>
      </c>
      <c r="D51" s="38"/>
    </row>
    <row r="52" spans="2:4" x14ac:dyDescent="0.25">
      <c r="B52" s="4" t="s">
        <v>46</v>
      </c>
      <c r="C52" s="2" t="s">
        <v>47</v>
      </c>
      <c r="D52" s="38"/>
    </row>
    <row r="53" spans="2:4" ht="15" customHeight="1" x14ac:dyDescent="0.25">
      <c r="B53" s="4" t="s">
        <v>18</v>
      </c>
      <c r="C53" s="2" t="s">
        <v>23</v>
      </c>
      <c r="D53" s="38"/>
    </row>
    <row r="54" spans="2:4" ht="30" x14ac:dyDescent="0.25">
      <c r="B54" s="4" t="s">
        <v>18</v>
      </c>
      <c r="C54" s="2" t="s">
        <v>24</v>
      </c>
      <c r="D54" s="38"/>
    </row>
    <row r="55" spans="2:4" x14ac:dyDescent="0.25">
      <c r="B55" s="4" t="s">
        <v>48</v>
      </c>
      <c r="C55" s="2" t="s">
        <v>49</v>
      </c>
      <c r="D55" s="38"/>
    </row>
    <row r="56" spans="2:4" ht="30" x14ac:dyDescent="0.25">
      <c r="B56" s="4" t="s">
        <v>147</v>
      </c>
      <c r="C56" s="2" t="s">
        <v>25</v>
      </c>
      <c r="D56" s="38"/>
    </row>
    <row r="57" spans="2:4" ht="30" x14ac:dyDescent="0.25">
      <c r="B57" s="4" t="s">
        <v>90</v>
      </c>
      <c r="C57" s="2" t="s">
        <v>91</v>
      </c>
      <c r="D57" s="38"/>
    </row>
    <row r="58" spans="2:4" ht="30" x14ac:dyDescent="0.25">
      <c r="B58" s="4" t="s">
        <v>90</v>
      </c>
      <c r="C58" s="2" t="s">
        <v>92</v>
      </c>
      <c r="D58" s="38"/>
    </row>
    <row r="59" spans="2:4" x14ac:dyDescent="0.25">
      <c r="B59" s="4" t="s">
        <v>20</v>
      </c>
      <c r="C59" s="2" t="s">
        <v>26</v>
      </c>
      <c r="D59" s="38"/>
    </row>
    <row r="60" spans="2:4" x14ac:dyDescent="0.25">
      <c r="B60" s="4" t="s">
        <v>20</v>
      </c>
      <c r="C60" s="2" t="s">
        <v>27</v>
      </c>
      <c r="D60" s="38"/>
    </row>
    <row r="61" spans="2:4" x14ac:dyDescent="0.25">
      <c r="B61" s="4" t="s">
        <v>20</v>
      </c>
      <c r="C61" s="2" t="s">
        <v>28</v>
      </c>
      <c r="D61" s="38"/>
    </row>
    <row r="62" spans="2:4" x14ac:dyDescent="0.25">
      <c r="B62" s="4" t="s">
        <v>50</v>
      </c>
      <c r="C62" s="2" t="s">
        <v>51</v>
      </c>
      <c r="D62" s="38"/>
    </row>
    <row r="63" spans="2:4" x14ac:dyDescent="0.25">
      <c r="B63" s="4" t="s">
        <v>50</v>
      </c>
      <c r="C63" s="2" t="s">
        <v>52</v>
      </c>
      <c r="D63" s="38"/>
    </row>
    <row r="64" spans="2:4" x14ac:dyDescent="0.25">
      <c r="B64" s="4" t="s">
        <v>50</v>
      </c>
      <c r="C64" s="2" t="s">
        <v>53</v>
      </c>
      <c r="D64" s="38"/>
    </row>
    <row r="65" spans="1:5" x14ac:dyDescent="0.25">
      <c r="B65" s="4" t="s">
        <v>50</v>
      </c>
      <c r="C65" s="2" t="s">
        <v>54</v>
      </c>
      <c r="D65" s="38"/>
    </row>
    <row r="66" spans="1:5" x14ac:dyDescent="0.25">
      <c r="B66" s="4" t="s">
        <v>50</v>
      </c>
      <c r="C66" s="2" t="s">
        <v>55</v>
      </c>
      <c r="D66" s="38"/>
    </row>
    <row r="67" spans="1:5" x14ac:dyDescent="0.25">
      <c r="B67" s="4" t="s">
        <v>50</v>
      </c>
      <c r="C67" s="2" t="s">
        <v>56</v>
      </c>
      <c r="D67" s="38"/>
    </row>
    <row r="68" spans="1:5" x14ac:dyDescent="0.25">
      <c r="B68" s="4" t="s">
        <v>50</v>
      </c>
      <c r="C68" s="2" t="s">
        <v>57</v>
      </c>
      <c r="D68" s="38"/>
    </row>
    <row r="69" spans="1:5" x14ac:dyDescent="0.25">
      <c r="B69" s="4" t="s">
        <v>50</v>
      </c>
      <c r="C69" s="2" t="s">
        <v>58</v>
      </c>
      <c r="D69" s="38"/>
    </row>
    <row r="70" spans="1:5" s="44" customFormat="1" ht="15" customHeight="1" x14ac:dyDescent="0.2">
      <c r="A70" s="35"/>
      <c r="B70" s="35"/>
      <c r="C70" s="35" t="s">
        <v>151</v>
      </c>
      <c r="D70" s="32">
        <f>SUM(D49:D69)</f>
        <v>0</v>
      </c>
      <c r="E70" s="35"/>
    </row>
    <row r="71" spans="1:5" s="44" customFormat="1" ht="15" customHeight="1" x14ac:dyDescent="0.2">
      <c r="A71" s="35"/>
      <c r="B71" s="35"/>
      <c r="C71" s="35" t="s">
        <v>152</v>
      </c>
      <c r="D71" s="33" t="str">
        <f>IF(D70&lt;36,IF(D70&gt;=1,"Onvoldoende",""),"Voldoende")</f>
        <v/>
      </c>
      <c r="E71" s="35"/>
    </row>
    <row r="72" spans="1:5" s="28" customFormat="1" ht="18.75" x14ac:dyDescent="0.3">
      <c r="A72" s="27"/>
      <c r="B72" s="27"/>
      <c r="C72" s="36" t="s">
        <v>29</v>
      </c>
      <c r="D72" s="40"/>
      <c r="E72" s="27"/>
    </row>
    <row r="73" spans="1:5" s="1" customFormat="1" x14ac:dyDescent="0.25">
      <c r="B73" s="1" t="s">
        <v>1</v>
      </c>
      <c r="C73" s="1" t="s">
        <v>5</v>
      </c>
      <c r="D73" s="21" t="s">
        <v>6</v>
      </c>
    </row>
    <row r="74" spans="1:5" ht="30" x14ac:dyDescent="0.25">
      <c r="B74" s="6" t="s">
        <v>30</v>
      </c>
      <c r="C74" s="2" t="s">
        <v>31</v>
      </c>
      <c r="D74" s="38"/>
    </row>
    <row r="75" spans="1:5" ht="30" x14ac:dyDescent="0.25">
      <c r="B75" s="6" t="s">
        <v>30</v>
      </c>
      <c r="C75" s="2" t="s">
        <v>59</v>
      </c>
      <c r="D75" s="38"/>
    </row>
    <row r="76" spans="1:5" ht="30" x14ac:dyDescent="0.25">
      <c r="B76" s="6" t="s">
        <v>30</v>
      </c>
      <c r="C76" s="2" t="s">
        <v>60</v>
      </c>
      <c r="D76" s="38"/>
    </row>
    <row r="77" spans="1:5" x14ac:dyDescent="0.25">
      <c r="B77" s="6" t="s">
        <v>30</v>
      </c>
      <c r="C77" s="2" t="s">
        <v>61</v>
      </c>
      <c r="D77" s="38"/>
    </row>
    <row r="78" spans="1:5" ht="30" x14ac:dyDescent="0.25">
      <c r="B78" s="6" t="s">
        <v>30</v>
      </c>
      <c r="C78" s="2" t="s">
        <v>62</v>
      </c>
      <c r="D78" s="38"/>
    </row>
    <row r="79" spans="1:5" ht="30" x14ac:dyDescent="0.25">
      <c r="B79" s="6" t="s">
        <v>63</v>
      </c>
      <c r="C79" s="2" t="s">
        <v>64</v>
      </c>
      <c r="D79" s="38"/>
    </row>
    <row r="80" spans="1:5" ht="30" x14ac:dyDescent="0.25">
      <c r="B80" s="6" t="s">
        <v>65</v>
      </c>
      <c r="C80" s="2" t="s">
        <v>66</v>
      </c>
      <c r="D80" s="38"/>
    </row>
    <row r="81" spans="1:5" ht="45" x14ac:dyDescent="0.25">
      <c r="B81" s="6" t="s">
        <v>67</v>
      </c>
      <c r="C81" s="2" t="s">
        <v>68</v>
      </c>
      <c r="D81" s="38"/>
    </row>
    <row r="82" spans="1:5" ht="30" x14ac:dyDescent="0.25">
      <c r="B82" s="6" t="s">
        <v>65</v>
      </c>
      <c r="C82" s="2" t="s">
        <v>69</v>
      </c>
      <c r="D82" s="38"/>
    </row>
    <row r="83" spans="1:5" ht="45" x14ac:dyDescent="0.25">
      <c r="B83" s="6" t="s">
        <v>65</v>
      </c>
      <c r="C83" s="2" t="s">
        <v>169</v>
      </c>
      <c r="D83" s="38"/>
    </row>
    <row r="84" spans="1:5" ht="30" x14ac:dyDescent="0.25">
      <c r="B84" s="6" t="s">
        <v>67</v>
      </c>
      <c r="C84" s="2" t="s">
        <v>70</v>
      </c>
      <c r="D84" s="38"/>
    </row>
    <row r="85" spans="1:5" s="2" customFormat="1" ht="30" customHeight="1" x14ac:dyDescent="0.25">
      <c r="B85" s="6" t="s">
        <v>67</v>
      </c>
      <c r="C85" s="2" t="s">
        <v>71</v>
      </c>
      <c r="D85" s="67"/>
    </row>
    <row r="86" spans="1:5" ht="30" x14ac:dyDescent="0.25">
      <c r="B86" s="6" t="s">
        <v>67</v>
      </c>
      <c r="C86" s="2" t="s">
        <v>72</v>
      </c>
      <c r="D86" s="38"/>
    </row>
    <row r="87" spans="1:5" s="44" customFormat="1" ht="15" customHeight="1" x14ac:dyDescent="0.2">
      <c r="A87" s="35"/>
      <c r="B87" s="35"/>
      <c r="C87" s="35" t="s">
        <v>151</v>
      </c>
      <c r="D87" s="32">
        <f>SUM(D74:D86)</f>
        <v>0</v>
      </c>
      <c r="E87" s="35"/>
    </row>
    <row r="88" spans="1:5" s="44" customFormat="1" ht="15" customHeight="1" x14ac:dyDescent="0.2">
      <c r="A88" s="35"/>
      <c r="B88" s="35"/>
      <c r="C88" s="35" t="s">
        <v>152</v>
      </c>
      <c r="D88" s="32" t="str">
        <f>IF(D87&lt;22,IF(D87&gt;=1,"Onvoldoende",""),"Voldoende")</f>
        <v/>
      </c>
      <c r="E88" s="35"/>
    </row>
    <row r="89" spans="1:5" s="44" customFormat="1" ht="30" customHeight="1" x14ac:dyDescent="0.2">
      <c r="A89" s="46"/>
      <c r="B89" s="46"/>
      <c r="C89" s="46"/>
      <c r="D89" s="31"/>
      <c r="E89" s="46"/>
    </row>
    <row r="90" spans="1:5" x14ac:dyDescent="0.25">
      <c r="A90" s="50"/>
      <c r="B90" s="50"/>
      <c r="C90" s="29" t="s">
        <v>77</v>
      </c>
      <c r="D90" s="32">
        <f>SUM(D45+D70+D87)</f>
        <v>0</v>
      </c>
      <c r="E90" s="35"/>
    </row>
    <row r="91" spans="1:5" x14ac:dyDescent="0.25">
      <c r="A91" s="50"/>
      <c r="B91" s="50"/>
      <c r="C91" s="29" t="s">
        <v>135</v>
      </c>
      <c r="D91" s="32" t="str">
        <f>IF(AND(D14="JA",D15="JA",D16="JA",D17="JA",D20="JA",D21="JA",D22="JA",D23="JA",D24="JA",OR(D25="JA",D25="NVT")),"Voldaan","Niet voldaan")</f>
        <v>Niet voldaan</v>
      </c>
      <c r="E91" s="35"/>
    </row>
    <row r="92" spans="1:5" x14ac:dyDescent="0.25">
      <c r="A92" s="50"/>
      <c r="B92" s="50"/>
      <c r="C92" s="29" t="s">
        <v>73</v>
      </c>
      <c r="D92" s="32" t="str">
        <f>IF(D45&lt;27,IF(D45&gt;=1,"Onvoldoende",""),"Voldoende")</f>
        <v/>
      </c>
      <c r="E92" s="35"/>
    </row>
    <row r="93" spans="1:5" x14ac:dyDescent="0.25">
      <c r="A93" s="50"/>
      <c r="B93" s="50"/>
      <c r="C93" s="29" t="s">
        <v>74</v>
      </c>
      <c r="D93" s="32" t="str">
        <f>IF(D70&lt;36,IF(D70&gt;=1,"Onvoldoende",""),"Voldoende")</f>
        <v/>
      </c>
      <c r="E93" s="35"/>
    </row>
    <row r="94" spans="1:5" x14ac:dyDescent="0.25">
      <c r="A94" s="50"/>
      <c r="B94" s="50"/>
      <c r="C94" s="29" t="s">
        <v>75</v>
      </c>
      <c r="D94" s="32" t="str">
        <f>IF(D87&lt;22,IF(D87&gt;=1,"Onvoldoende",""),"Voldoende")</f>
        <v/>
      </c>
      <c r="E94" s="35"/>
    </row>
    <row r="95" spans="1:5" x14ac:dyDescent="0.25">
      <c r="A95" s="50"/>
      <c r="B95" s="50"/>
      <c r="C95" s="29" t="s">
        <v>8</v>
      </c>
      <c r="D95" s="33" t="str">
        <f>IF(D90&gt;=1,4.5/(150-85)*(D90-85)+5.5,"")</f>
        <v/>
      </c>
      <c r="E95" s="35"/>
    </row>
    <row r="96" spans="1:5" x14ac:dyDescent="0.25">
      <c r="A96" s="50"/>
      <c r="B96" s="50"/>
      <c r="C96" s="29"/>
      <c r="D96" s="71" t="str">
        <f>IF(AND(D91="Voldaan",D92="Voldoende",D93="Voldoende",D94="Voldoende"),D95,"VW")</f>
        <v>VW</v>
      </c>
      <c r="E96" s="35"/>
    </row>
    <row r="97" spans="1:5" ht="30" customHeight="1" x14ac:dyDescent="0.3">
      <c r="A97" s="7"/>
      <c r="B97" s="7"/>
      <c r="C97" s="15" t="s">
        <v>153</v>
      </c>
      <c r="D97" s="34" t="str">
        <f>IF(D96="VW","VW",D95)</f>
        <v>VW</v>
      </c>
      <c r="E97" s="7"/>
    </row>
  </sheetData>
  <dataValidations count="3">
    <dataValidation type="list" allowBlank="1" showInputMessage="1" showErrorMessage="1" sqref="D29:D44 D74:D86 D49:D69" xr:uid="{CC750328-9BAA-4C95-B5DD-E30B0EDE92BD}">
      <formula1>"0,1,2,3"</formula1>
    </dataValidation>
    <dataValidation type="list" allowBlank="1" showInputMessage="1" showErrorMessage="1" sqref="D14:D17 D20:D24" xr:uid="{6C837F40-A208-43D6-BEEC-18D65D2AD20E}">
      <formula1>"JA,NEE"</formula1>
    </dataValidation>
    <dataValidation type="list" allowBlank="1" showInputMessage="1" showErrorMessage="1" sqref="D25" xr:uid="{A732C68A-BCC4-4D86-A6F0-3A69A94BD66A}">
      <formula1>"JA,NEE,NVT"</formula1>
    </dataValidation>
  </dataValidations>
  <pageMargins left="0" right="0" top="0"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63F78-7109-46D1-8FB7-E339E849E536}">
  <dimension ref="A1:E97"/>
  <sheetViews>
    <sheetView workbookViewId="0">
      <selection activeCell="H7" sqref="H7"/>
    </sheetView>
  </sheetViews>
  <sheetFormatPr defaultColWidth="9.140625" defaultRowHeight="15" x14ac:dyDescent="0.25"/>
  <cols>
    <col min="1" max="1" width="1.42578125" customWidth="1"/>
    <col min="2" max="2" width="11.42578125" customWidth="1"/>
    <col min="3" max="3" width="74.85546875" customWidth="1"/>
    <col min="4" max="4" width="11.42578125" style="22" customWidth="1"/>
    <col min="5" max="5" width="1.42578125" customWidth="1"/>
  </cols>
  <sheetData>
    <row r="1" spans="1:5" x14ac:dyDescent="0.25">
      <c r="A1" s="8"/>
      <c r="B1" s="8"/>
      <c r="C1" s="8"/>
      <c r="D1" s="24"/>
      <c r="E1" s="8"/>
    </row>
    <row r="2" spans="1:5" x14ac:dyDescent="0.25">
      <c r="A2" s="8"/>
      <c r="B2" s="8"/>
      <c r="C2" s="8"/>
      <c r="D2" s="24"/>
      <c r="E2" s="8"/>
    </row>
    <row r="3" spans="1:5" x14ac:dyDescent="0.25">
      <c r="A3" s="8"/>
      <c r="B3" s="8"/>
      <c r="C3" s="8"/>
      <c r="D3" s="24"/>
      <c r="E3" s="8"/>
    </row>
    <row r="4" spans="1:5" x14ac:dyDescent="0.25">
      <c r="A4" s="8"/>
      <c r="B4" s="8"/>
      <c r="C4" s="8"/>
      <c r="D4" s="24"/>
      <c r="E4" s="8"/>
    </row>
    <row r="5" spans="1:5" x14ac:dyDescent="0.25">
      <c r="A5" s="8"/>
      <c r="B5" s="8"/>
      <c r="C5" s="8"/>
      <c r="D5" s="24"/>
      <c r="E5" s="8"/>
    </row>
    <row r="6" spans="1:5" ht="18.75" x14ac:dyDescent="0.3">
      <c r="A6" s="8"/>
      <c r="B6" s="8"/>
      <c r="C6" s="9" t="s">
        <v>173</v>
      </c>
      <c r="D6" s="24"/>
      <c r="E6" s="8"/>
    </row>
    <row r="7" spans="1:5" ht="18.75" x14ac:dyDescent="0.3">
      <c r="A7" s="8"/>
      <c r="B7" s="8"/>
      <c r="C7" s="10"/>
      <c r="D7" s="24"/>
      <c r="E7" s="8"/>
    </row>
    <row r="8" spans="1:5" x14ac:dyDescent="0.25">
      <c r="A8" s="8"/>
      <c r="B8" s="65" t="s">
        <v>134</v>
      </c>
      <c r="C8" s="66"/>
      <c r="D8" s="24"/>
      <c r="E8" s="8"/>
    </row>
    <row r="9" spans="1:5" x14ac:dyDescent="0.25">
      <c r="A9" s="8"/>
      <c r="B9" s="65" t="s">
        <v>0</v>
      </c>
      <c r="C9" s="66"/>
      <c r="D9" s="24"/>
      <c r="E9" s="8"/>
    </row>
    <row r="10" spans="1:5" x14ac:dyDescent="0.25">
      <c r="A10" s="8"/>
      <c r="B10" s="65" t="s">
        <v>158</v>
      </c>
      <c r="C10" s="66"/>
      <c r="D10" s="24"/>
      <c r="E10" s="8"/>
    </row>
    <row r="11" spans="1:5" x14ac:dyDescent="0.25">
      <c r="A11" s="8"/>
      <c r="B11" s="8"/>
      <c r="C11" s="8"/>
      <c r="D11" s="24"/>
      <c r="E11" s="8"/>
    </row>
    <row r="12" spans="1:5" s="28" customFormat="1" ht="18.75" x14ac:dyDescent="0.3">
      <c r="A12" s="27"/>
      <c r="B12" s="27"/>
      <c r="C12" s="36" t="s">
        <v>136</v>
      </c>
      <c r="D12" s="41"/>
      <c r="E12" s="27"/>
    </row>
    <row r="13" spans="1:5" x14ac:dyDescent="0.25">
      <c r="C13" s="16" t="s">
        <v>137</v>
      </c>
      <c r="D13" s="21" t="s">
        <v>150</v>
      </c>
    </row>
    <row r="14" spans="1:5" x14ac:dyDescent="0.25">
      <c r="C14" s="2" t="s">
        <v>196</v>
      </c>
      <c r="D14" s="37"/>
    </row>
    <row r="15" spans="1:5" x14ac:dyDescent="0.25">
      <c r="C15" s="2" t="s">
        <v>178</v>
      </c>
      <c r="D15" s="37"/>
    </row>
    <row r="16" spans="1:5" ht="45" x14ac:dyDescent="0.25">
      <c r="C16" s="2" t="s">
        <v>138</v>
      </c>
      <c r="D16" s="37"/>
    </row>
    <row r="17" spans="1:5" ht="30" x14ac:dyDescent="0.25">
      <c r="C17" s="2" t="s">
        <v>139</v>
      </c>
      <c r="D17" s="37"/>
    </row>
    <row r="18" spans="1:5" x14ac:dyDescent="0.25">
      <c r="A18" s="8"/>
      <c r="B18" s="8"/>
      <c r="C18" s="23"/>
      <c r="D18" s="24"/>
      <c r="E18" s="8"/>
    </row>
    <row r="19" spans="1:5" x14ac:dyDescent="0.25">
      <c r="C19" s="16" t="s">
        <v>140</v>
      </c>
      <c r="D19" s="21" t="s">
        <v>150</v>
      </c>
    </row>
    <row r="20" spans="1:5" x14ac:dyDescent="0.25">
      <c r="C20" s="2" t="s">
        <v>141</v>
      </c>
      <c r="D20" s="37"/>
    </row>
    <row r="21" spans="1:5" x14ac:dyDescent="0.25">
      <c r="C21" s="2" t="s">
        <v>145</v>
      </c>
      <c r="D21" s="37"/>
    </row>
    <row r="22" spans="1:5" x14ac:dyDescent="0.25">
      <c r="C22" s="2" t="s">
        <v>142</v>
      </c>
      <c r="D22" s="37"/>
    </row>
    <row r="23" spans="1:5" ht="30" x14ac:dyDescent="0.25">
      <c r="C23" s="2" t="s">
        <v>168</v>
      </c>
      <c r="D23" s="37"/>
    </row>
    <row r="24" spans="1:5" x14ac:dyDescent="0.25">
      <c r="C24" t="s">
        <v>143</v>
      </c>
      <c r="D24" s="37"/>
    </row>
    <row r="25" spans="1:5" ht="30" x14ac:dyDescent="0.25">
      <c r="C25" s="2" t="s">
        <v>179</v>
      </c>
      <c r="D25" s="37"/>
    </row>
    <row r="26" spans="1:5" x14ac:dyDescent="0.25">
      <c r="A26" s="8"/>
      <c r="B26" s="8"/>
      <c r="C26" s="43" t="s">
        <v>152</v>
      </c>
      <c r="D26" s="35" t="str">
        <f>IF(AND(D14="JA",D15="JA",D16="JA",D17="JA",D20="JA",D21="JA",D22="JA",D23="JA",D24="JA",OR(D25="JA",D25="NVT")),"Voldaan","Niet voldaan")</f>
        <v>Niet voldaan</v>
      </c>
      <c r="E26" s="8"/>
    </row>
    <row r="27" spans="1:5" s="28" customFormat="1" ht="18.75" x14ac:dyDescent="0.3">
      <c r="A27" s="27"/>
      <c r="B27" s="27"/>
      <c r="C27" s="36" t="s">
        <v>4</v>
      </c>
      <c r="D27" s="41"/>
      <c r="E27" s="27"/>
    </row>
    <row r="28" spans="1:5" s="1" customFormat="1" x14ac:dyDescent="0.25">
      <c r="B28" s="1" t="s">
        <v>1</v>
      </c>
      <c r="C28" s="1" t="s">
        <v>5</v>
      </c>
      <c r="D28" s="21" t="s">
        <v>6</v>
      </c>
    </row>
    <row r="29" spans="1:5" ht="30" x14ac:dyDescent="0.25">
      <c r="B29" s="4" t="s">
        <v>2</v>
      </c>
      <c r="C29" s="2" t="s">
        <v>7</v>
      </c>
      <c r="D29" s="38"/>
      <c r="E29" s="3"/>
    </row>
    <row r="30" spans="1:5" x14ac:dyDescent="0.25">
      <c r="B30" s="4" t="s">
        <v>2</v>
      </c>
      <c r="C30" s="2" t="s">
        <v>10</v>
      </c>
      <c r="D30" s="38"/>
    </row>
    <row r="31" spans="1:5" x14ac:dyDescent="0.25">
      <c r="B31" s="4" t="s">
        <v>2</v>
      </c>
      <c r="C31" s="2" t="s">
        <v>11</v>
      </c>
      <c r="D31" s="38"/>
    </row>
    <row r="32" spans="1:5" x14ac:dyDescent="0.25">
      <c r="B32" s="4" t="s">
        <v>2</v>
      </c>
      <c r="C32" s="2" t="s">
        <v>12</v>
      </c>
      <c r="D32" s="38"/>
    </row>
    <row r="33" spans="1:5" ht="30" x14ac:dyDescent="0.25">
      <c r="B33" s="4" t="s">
        <v>2</v>
      </c>
      <c r="C33" s="2" t="s">
        <v>13</v>
      </c>
      <c r="D33" s="38"/>
    </row>
    <row r="34" spans="1:5" x14ac:dyDescent="0.25">
      <c r="B34" s="4" t="s">
        <v>32</v>
      </c>
      <c r="C34" s="2" t="s">
        <v>33</v>
      </c>
      <c r="D34" s="38"/>
    </row>
    <row r="35" spans="1:5" x14ac:dyDescent="0.25">
      <c r="B35" s="4" t="s">
        <v>32</v>
      </c>
      <c r="C35" s="2" t="s">
        <v>34</v>
      </c>
      <c r="D35" s="38"/>
    </row>
    <row r="36" spans="1:5" x14ac:dyDescent="0.25">
      <c r="B36" s="4" t="s">
        <v>32</v>
      </c>
      <c r="C36" s="2" t="s">
        <v>35</v>
      </c>
      <c r="D36" s="38"/>
    </row>
    <row r="37" spans="1:5" ht="30" x14ac:dyDescent="0.25">
      <c r="B37" s="4" t="s">
        <v>37</v>
      </c>
      <c r="C37" s="2" t="s">
        <v>36</v>
      </c>
      <c r="D37" s="38"/>
    </row>
    <row r="38" spans="1:5" ht="30" x14ac:dyDescent="0.25">
      <c r="B38" s="4" t="s">
        <v>3</v>
      </c>
      <c r="C38" s="2" t="s">
        <v>14</v>
      </c>
      <c r="D38" s="38"/>
    </row>
    <row r="39" spans="1:5" ht="30" x14ac:dyDescent="0.25">
      <c r="B39" s="4" t="s">
        <v>3</v>
      </c>
      <c r="C39" s="2" t="s">
        <v>15</v>
      </c>
      <c r="D39" s="38"/>
    </row>
    <row r="40" spans="1:5" x14ac:dyDescent="0.25">
      <c r="B40" s="4" t="s">
        <v>38</v>
      </c>
      <c r="C40" s="2" t="s">
        <v>39</v>
      </c>
      <c r="D40" s="38"/>
    </row>
    <row r="41" spans="1:5" ht="30" x14ac:dyDescent="0.25">
      <c r="B41" s="4" t="s">
        <v>38</v>
      </c>
      <c r="C41" s="2" t="s">
        <v>40</v>
      </c>
      <c r="D41" s="38"/>
    </row>
    <row r="42" spans="1:5" ht="30" x14ac:dyDescent="0.25">
      <c r="B42" s="4" t="s">
        <v>38</v>
      </c>
      <c r="C42" s="2" t="s">
        <v>41</v>
      </c>
      <c r="D42" s="38"/>
    </row>
    <row r="43" spans="1:5" ht="30" x14ac:dyDescent="0.25">
      <c r="B43" s="4" t="s">
        <v>38</v>
      </c>
      <c r="C43" s="2" t="s">
        <v>42</v>
      </c>
      <c r="D43" s="38"/>
    </row>
    <row r="44" spans="1:5" ht="30" x14ac:dyDescent="0.25">
      <c r="B44" s="4" t="s">
        <v>38</v>
      </c>
      <c r="C44" s="2" t="s">
        <v>43</v>
      </c>
      <c r="D44" s="38"/>
    </row>
    <row r="45" spans="1:5" s="44" customFormat="1" ht="12.75" x14ac:dyDescent="0.2">
      <c r="A45" s="35"/>
      <c r="B45" s="35"/>
      <c r="C45" s="35" t="s">
        <v>151</v>
      </c>
      <c r="D45" s="32">
        <f>SUM(D29:D44)</f>
        <v>0</v>
      </c>
      <c r="E45" s="35"/>
    </row>
    <row r="46" spans="1:5" s="45" customFormat="1" ht="12.75" x14ac:dyDescent="0.2">
      <c r="A46" s="42"/>
      <c r="B46" s="42"/>
      <c r="C46" s="35" t="s">
        <v>152</v>
      </c>
      <c r="D46" s="35" t="str">
        <f>IF(D45&lt;32,IF(D45&gt;=1,"Onvoldoende",""),"Voldoende")</f>
        <v/>
      </c>
      <c r="E46" s="42"/>
    </row>
    <row r="47" spans="1:5" s="26" customFormat="1" ht="18.75" x14ac:dyDescent="0.3">
      <c r="A47" s="25"/>
      <c r="B47" s="25"/>
      <c r="C47" s="36" t="s">
        <v>9</v>
      </c>
      <c r="D47" s="39"/>
      <c r="E47" s="25"/>
    </row>
    <row r="48" spans="1:5" s="1" customFormat="1" x14ac:dyDescent="0.25">
      <c r="B48" s="1" t="s">
        <v>1</v>
      </c>
      <c r="C48" s="1" t="s">
        <v>5</v>
      </c>
      <c r="D48" s="21" t="s">
        <v>6</v>
      </c>
    </row>
    <row r="49" spans="2:4" x14ac:dyDescent="0.25">
      <c r="B49" s="6" t="s">
        <v>16</v>
      </c>
      <c r="C49" s="2" t="s">
        <v>21</v>
      </c>
      <c r="D49" s="38"/>
    </row>
    <row r="50" spans="2:4" ht="30" x14ac:dyDescent="0.25">
      <c r="B50" s="6" t="s">
        <v>44</v>
      </c>
      <c r="C50" s="2" t="s">
        <v>45</v>
      </c>
      <c r="D50" s="38"/>
    </row>
    <row r="51" spans="2:4" x14ac:dyDescent="0.25">
      <c r="B51" s="6" t="s">
        <v>17</v>
      </c>
      <c r="C51" s="2" t="s">
        <v>22</v>
      </c>
      <c r="D51" s="38"/>
    </row>
    <row r="52" spans="2:4" x14ac:dyDescent="0.25">
      <c r="B52" s="6" t="s">
        <v>46</v>
      </c>
      <c r="C52" s="2" t="s">
        <v>47</v>
      </c>
      <c r="D52" s="38"/>
    </row>
    <row r="53" spans="2:4" x14ac:dyDescent="0.25">
      <c r="B53" s="6" t="s">
        <v>18</v>
      </c>
      <c r="C53" s="2" t="s">
        <v>23</v>
      </c>
      <c r="D53" s="38"/>
    </row>
    <row r="54" spans="2:4" ht="30" x14ac:dyDescent="0.25">
      <c r="B54" s="6" t="s">
        <v>18</v>
      </c>
      <c r="C54" s="2" t="s">
        <v>24</v>
      </c>
      <c r="D54" s="38"/>
    </row>
    <row r="55" spans="2:4" x14ac:dyDescent="0.25">
      <c r="B55" s="6" t="s">
        <v>48</v>
      </c>
      <c r="C55" s="2" t="s">
        <v>49</v>
      </c>
      <c r="D55" s="38"/>
    </row>
    <row r="56" spans="2:4" ht="30" x14ac:dyDescent="0.25">
      <c r="B56" s="6" t="s">
        <v>147</v>
      </c>
      <c r="C56" s="2" t="s">
        <v>25</v>
      </c>
      <c r="D56" s="38"/>
    </row>
    <row r="57" spans="2:4" ht="30" x14ac:dyDescent="0.25">
      <c r="B57" s="6" t="s">
        <v>90</v>
      </c>
      <c r="C57" s="2" t="s">
        <v>91</v>
      </c>
      <c r="D57" s="38"/>
    </row>
    <row r="58" spans="2:4" ht="30" x14ac:dyDescent="0.25">
      <c r="B58" s="6" t="s">
        <v>90</v>
      </c>
      <c r="C58" s="2" t="s">
        <v>92</v>
      </c>
      <c r="D58" s="38"/>
    </row>
    <row r="59" spans="2:4" x14ac:dyDescent="0.25">
      <c r="B59" s="6" t="s">
        <v>20</v>
      </c>
      <c r="C59" s="2" t="s">
        <v>26</v>
      </c>
      <c r="D59" s="38"/>
    </row>
    <row r="60" spans="2:4" x14ac:dyDescent="0.25">
      <c r="B60" s="6" t="s">
        <v>20</v>
      </c>
      <c r="C60" s="2" t="s">
        <v>27</v>
      </c>
      <c r="D60" s="38"/>
    </row>
    <row r="61" spans="2:4" x14ac:dyDescent="0.25">
      <c r="B61" s="6" t="s">
        <v>20</v>
      </c>
      <c r="C61" s="2" t="s">
        <v>28</v>
      </c>
      <c r="D61" s="38"/>
    </row>
    <row r="62" spans="2:4" x14ac:dyDescent="0.25">
      <c r="B62" s="6" t="s">
        <v>50</v>
      </c>
      <c r="C62" s="2" t="s">
        <v>51</v>
      </c>
      <c r="D62" s="38"/>
    </row>
    <row r="63" spans="2:4" x14ac:dyDescent="0.25">
      <c r="B63" s="6" t="s">
        <v>50</v>
      </c>
      <c r="C63" s="2" t="s">
        <v>52</v>
      </c>
      <c r="D63" s="38"/>
    </row>
    <row r="64" spans="2:4" x14ac:dyDescent="0.25">
      <c r="B64" s="6" t="s">
        <v>50</v>
      </c>
      <c r="C64" s="2" t="s">
        <v>53</v>
      </c>
      <c r="D64" s="38"/>
    </row>
    <row r="65" spans="1:5" x14ac:dyDescent="0.25">
      <c r="B65" s="6" t="s">
        <v>50</v>
      </c>
      <c r="C65" s="2" t="s">
        <v>54</v>
      </c>
      <c r="D65" s="38"/>
    </row>
    <row r="66" spans="1:5" x14ac:dyDescent="0.25">
      <c r="B66" s="6" t="s">
        <v>50</v>
      </c>
      <c r="C66" s="2" t="s">
        <v>55</v>
      </c>
      <c r="D66" s="38"/>
    </row>
    <row r="67" spans="1:5" ht="30" x14ac:dyDescent="0.25">
      <c r="B67" s="6" t="s">
        <v>50</v>
      </c>
      <c r="C67" s="2" t="s">
        <v>160</v>
      </c>
      <c r="D67" s="38"/>
    </row>
    <row r="68" spans="1:5" x14ac:dyDescent="0.25">
      <c r="B68" s="6" t="s">
        <v>50</v>
      </c>
      <c r="C68" s="2" t="s">
        <v>57</v>
      </c>
      <c r="D68" s="38"/>
    </row>
    <row r="69" spans="1:5" x14ac:dyDescent="0.25">
      <c r="B69" s="6" t="s">
        <v>50</v>
      </c>
      <c r="C69" s="2" t="s">
        <v>58</v>
      </c>
      <c r="D69" s="38"/>
    </row>
    <row r="70" spans="1:5" s="44" customFormat="1" ht="12.75" x14ac:dyDescent="0.2">
      <c r="A70" s="35"/>
      <c r="B70" s="35"/>
      <c r="C70" s="35" t="s">
        <v>151</v>
      </c>
      <c r="D70" s="32">
        <f>SUM(D49:D69)</f>
        <v>0</v>
      </c>
      <c r="E70" s="35"/>
    </row>
    <row r="71" spans="1:5" s="44" customFormat="1" ht="12.75" x14ac:dyDescent="0.2">
      <c r="A71" s="35"/>
      <c r="B71" s="35"/>
      <c r="C71" s="35" t="s">
        <v>152</v>
      </c>
      <c r="D71" s="33" t="str">
        <f>IF(D70&lt;42,IF(D70&gt;=1,"Onvoldoende",""),"Voldoende")</f>
        <v/>
      </c>
      <c r="E71" s="35"/>
    </row>
    <row r="72" spans="1:5" s="28" customFormat="1" ht="18.75" x14ac:dyDescent="0.3">
      <c r="A72" s="27"/>
      <c r="B72" s="27"/>
      <c r="C72" s="36" t="s">
        <v>29</v>
      </c>
      <c r="D72" s="40"/>
      <c r="E72" s="27"/>
    </row>
    <row r="73" spans="1:5" s="1" customFormat="1" x14ac:dyDescent="0.25">
      <c r="B73" s="1" t="s">
        <v>1</v>
      </c>
      <c r="C73" s="1" t="s">
        <v>5</v>
      </c>
      <c r="D73" s="21" t="s">
        <v>6</v>
      </c>
    </row>
    <row r="74" spans="1:5" ht="30" x14ac:dyDescent="0.25">
      <c r="B74" s="6" t="s">
        <v>30</v>
      </c>
      <c r="C74" s="2" t="s">
        <v>31</v>
      </c>
      <c r="D74" s="38"/>
    </row>
    <row r="75" spans="1:5" ht="30" x14ac:dyDescent="0.25">
      <c r="B75" s="6" t="s">
        <v>30</v>
      </c>
      <c r="C75" s="2" t="s">
        <v>59</v>
      </c>
      <c r="D75" s="38"/>
    </row>
    <row r="76" spans="1:5" ht="30" x14ac:dyDescent="0.25">
      <c r="B76" s="6" t="s">
        <v>30</v>
      </c>
      <c r="C76" s="2" t="s">
        <v>60</v>
      </c>
      <c r="D76" s="38"/>
    </row>
    <row r="77" spans="1:5" x14ac:dyDescent="0.25">
      <c r="B77" s="6" t="s">
        <v>30</v>
      </c>
      <c r="C77" s="2" t="s">
        <v>61</v>
      </c>
      <c r="D77" s="38"/>
    </row>
    <row r="78" spans="1:5" ht="30" x14ac:dyDescent="0.25">
      <c r="B78" s="6" t="s">
        <v>30</v>
      </c>
      <c r="C78" s="2" t="s">
        <v>62</v>
      </c>
      <c r="D78" s="38"/>
    </row>
    <row r="79" spans="1:5" ht="30" x14ac:dyDescent="0.25">
      <c r="B79" s="6" t="s">
        <v>63</v>
      </c>
      <c r="C79" s="2" t="s">
        <v>64</v>
      </c>
      <c r="D79" s="38"/>
    </row>
    <row r="80" spans="1:5" ht="30" x14ac:dyDescent="0.25">
      <c r="B80" s="6" t="s">
        <v>65</v>
      </c>
      <c r="C80" s="2" t="s">
        <v>66</v>
      </c>
      <c r="D80" s="38"/>
    </row>
    <row r="81" spans="1:5" ht="45" x14ac:dyDescent="0.25">
      <c r="B81" s="6" t="s">
        <v>67</v>
      </c>
      <c r="C81" s="2" t="s">
        <v>68</v>
      </c>
      <c r="D81" s="38"/>
    </row>
    <row r="82" spans="1:5" ht="30" x14ac:dyDescent="0.25">
      <c r="B82" s="6" t="s">
        <v>65</v>
      </c>
      <c r="C82" s="2" t="s">
        <v>69</v>
      </c>
      <c r="D82" s="38"/>
    </row>
    <row r="83" spans="1:5" ht="45" x14ac:dyDescent="0.25">
      <c r="B83" s="6" t="s">
        <v>65</v>
      </c>
      <c r="C83" s="2" t="s">
        <v>169</v>
      </c>
      <c r="D83" s="38"/>
    </row>
    <row r="84" spans="1:5" ht="30" x14ac:dyDescent="0.25">
      <c r="B84" s="6" t="s">
        <v>67</v>
      </c>
      <c r="C84" s="2" t="s">
        <v>70</v>
      </c>
      <c r="D84" s="38"/>
    </row>
    <row r="85" spans="1:5" ht="30" customHeight="1" x14ac:dyDescent="0.25">
      <c r="B85" s="6" t="s">
        <v>67</v>
      </c>
      <c r="C85" s="2" t="s">
        <v>71</v>
      </c>
      <c r="D85" s="38"/>
    </row>
    <row r="86" spans="1:5" ht="30" x14ac:dyDescent="0.25">
      <c r="B86" s="6" t="s">
        <v>67</v>
      </c>
      <c r="C86" s="2" t="s">
        <v>72</v>
      </c>
      <c r="D86" s="38"/>
    </row>
    <row r="87" spans="1:5" s="1" customFormat="1" x14ac:dyDescent="0.25">
      <c r="A87" s="12"/>
      <c r="B87" s="13"/>
      <c r="C87" s="29" t="s">
        <v>151</v>
      </c>
      <c r="D87" s="49">
        <f>SUM(D74:D86)</f>
        <v>0</v>
      </c>
      <c r="E87" s="12"/>
    </row>
    <row r="88" spans="1:5" x14ac:dyDescent="0.25">
      <c r="A88" s="8"/>
      <c r="B88" s="8"/>
      <c r="C88" s="29" t="s">
        <v>152</v>
      </c>
      <c r="D88" s="49" t="str">
        <f>IF(D87&lt;24,IF(D87&gt;=1,"Onvoldoende",""),"Voldoende")</f>
        <v/>
      </c>
      <c r="E88" s="8"/>
    </row>
    <row r="89" spans="1:5" ht="30" customHeight="1" x14ac:dyDescent="0.25">
      <c r="A89" s="7"/>
      <c r="B89" s="7"/>
      <c r="C89" s="30"/>
      <c r="D89" s="51"/>
      <c r="E89" s="7"/>
    </row>
    <row r="90" spans="1:5" x14ac:dyDescent="0.25">
      <c r="A90" s="47"/>
      <c r="B90" s="47"/>
      <c r="C90" s="29" t="s">
        <v>131</v>
      </c>
      <c r="D90" s="32">
        <f>SUM(D45+D70+D87)</f>
        <v>0</v>
      </c>
      <c r="E90" s="47"/>
    </row>
    <row r="91" spans="1:5" x14ac:dyDescent="0.25">
      <c r="A91" s="47"/>
      <c r="B91" s="47"/>
      <c r="C91" s="29" t="s">
        <v>144</v>
      </c>
      <c r="D91" s="32" t="str">
        <f>IF(AND(D14="JA",D15="JA",D16="JA",D17="JA",D20="JA",D21="JA",D22="JA",D23="JA",D24="JA",OR(D25="JA",D25="NVT")),"Voldaan","Niet voldaan")</f>
        <v>Niet voldaan</v>
      </c>
      <c r="E91" s="47"/>
    </row>
    <row r="92" spans="1:5" x14ac:dyDescent="0.25">
      <c r="A92" s="47"/>
      <c r="B92" s="47"/>
      <c r="C92" s="29" t="s">
        <v>73</v>
      </c>
      <c r="D92" s="32" t="str">
        <f>IF(D45&lt;32,IF(D45&gt;=1,"Onvoldoende",""),"Voldoende")</f>
        <v/>
      </c>
      <c r="E92" s="47"/>
    </row>
    <row r="93" spans="1:5" x14ac:dyDescent="0.25">
      <c r="A93" s="47"/>
      <c r="B93" s="47"/>
      <c r="C93" s="29" t="s">
        <v>74</v>
      </c>
      <c r="D93" s="32" t="str">
        <f>IF(D70&lt;42,IF(D70&gt;=1,"Onvoldoende",""),"Voldoende")</f>
        <v/>
      </c>
      <c r="E93" s="47"/>
    </row>
    <row r="94" spans="1:5" x14ac:dyDescent="0.25">
      <c r="A94" s="47"/>
      <c r="B94" s="47"/>
      <c r="C94" s="29" t="s">
        <v>75</v>
      </c>
      <c r="D94" s="32" t="str">
        <f>IF(D87&lt;24,IF(D87&gt;=1,"Onvoldoende",""),"Voldoende")</f>
        <v/>
      </c>
      <c r="E94" s="47"/>
    </row>
    <row r="95" spans="1:5" x14ac:dyDescent="0.25">
      <c r="A95" s="47"/>
      <c r="B95" s="47"/>
      <c r="C95" s="29" t="s">
        <v>8</v>
      </c>
      <c r="D95" s="33" t="str">
        <f>IF(D90&gt;=1,4.5/(150-98)*(D90-98)+5.5,"")</f>
        <v/>
      </c>
      <c r="E95" s="47"/>
    </row>
    <row r="96" spans="1:5" x14ac:dyDescent="0.25">
      <c r="A96" s="47"/>
      <c r="B96" s="47"/>
      <c r="C96" s="29"/>
      <c r="D96" s="71" t="str">
        <f>IF(AND(D91="Voldaan",D92="Voldoende",D93="Voldoende",D94="Voldoende"),D95,"VW")</f>
        <v>VW</v>
      </c>
      <c r="E96" s="47"/>
    </row>
    <row r="97" spans="1:5" ht="30" customHeight="1" x14ac:dyDescent="0.3">
      <c r="A97" s="7"/>
      <c r="B97" s="7"/>
      <c r="C97" s="15" t="s">
        <v>153</v>
      </c>
      <c r="D97" s="34" t="str">
        <f>IF(D96="VW","VW",D95)</f>
        <v>VW</v>
      </c>
      <c r="E97" s="7"/>
    </row>
  </sheetData>
  <sheetProtection sheet="1" objects="1" scenarios="1"/>
  <dataValidations count="3">
    <dataValidation type="list" allowBlank="1" showInputMessage="1" showErrorMessage="1" sqref="D29:D44 D74:D86 D49:D69" xr:uid="{9BF28718-27B9-4081-8112-6B3F333A6BA7}">
      <formula1>"0,1,2,3"</formula1>
    </dataValidation>
    <dataValidation type="list" allowBlank="1" showInputMessage="1" showErrorMessage="1" sqref="D14:D17 D20:D24" xr:uid="{8B5599D4-A89D-4841-AFAA-653B1333693C}">
      <formula1>"JA,NEE"</formula1>
    </dataValidation>
    <dataValidation type="list" allowBlank="1" showInputMessage="1" showErrorMessage="1" sqref="D25" xr:uid="{7C686550-1225-4092-96EA-40368C6BA885}">
      <formula1>"JA,NEE,NVT"</formula1>
    </dataValidation>
  </dataValidations>
  <pageMargins left="0" right="0" top="0" bottom="0"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4FAEE-0CF6-4093-8A7F-30E1EC9560D7}">
  <dimension ref="A1:E107"/>
  <sheetViews>
    <sheetView workbookViewId="0">
      <selection activeCell="I7" sqref="I7"/>
    </sheetView>
  </sheetViews>
  <sheetFormatPr defaultColWidth="9.140625" defaultRowHeight="15" x14ac:dyDescent="0.25"/>
  <cols>
    <col min="1" max="1" width="1.42578125" customWidth="1"/>
    <col min="2" max="2" width="11.42578125" customWidth="1"/>
    <col min="3" max="3" width="74.85546875" style="2" customWidth="1"/>
    <col min="4" max="4" width="11.42578125" customWidth="1"/>
    <col min="5" max="5" width="1.42578125" customWidth="1"/>
  </cols>
  <sheetData>
    <row r="1" spans="1:5" x14ac:dyDescent="0.25">
      <c r="A1" s="8"/>
      <c r="B1" s="8"/>
      <c r="C1" s="23"/>
      <c r="D1" s="8"/>
      <c r="E1" s="8"/>
    </row>
    <row r="2" spans="1:5" x14ac:dyDescent="0.25">
      <c r="A2" s="8"/>
      <c r="B2" s="8"/>
      <c r="C2" s="23"/>
      <c r="D2" s="8"/>
      <c r="E2" s="8"/>
    </row>
    <row r="3" spans="1:5" x14ac:dyDescent="0.25">
      <c r="A3" s="8"/>
      <c r="B3" s="8"/>
      <c r="C3" s="23"/>
      <c r="D3" s="8"/>
      <c r="E3" s="8"/>
    </row>
    <row r="4" spans="1:5" x14ac:dyDescent="0.25">
      <c r="A4" s="8"/>
      <c r="B4" s="8"/>
      <c r="C4" s="23"/>
      <c r="D4" s="8"/>
      <c r="E4" s="8"/>
    </row>
    <row r="5" spans="1:5" x14ac:dyDescent="0.25">
      <c r="A5" s="8"/>
      <c r="B5" s="8"/>
      <c r="C5" s="23"/>
      <c r="D5" s="8"/>
      <c r="E5" s="8"/>
    </row>
    <row r="6" spans="1:5" ht="18.75" x14ac:dyDescent="0.3">
      <c r="A6" s="8"/>
      <c r="B6" s="8"/>
      <c r="C6" s="59" t="s">
        <v>174</v>
      </c>
      <c r="D6" s="8"/>
      <c r="E6" s="8"/>
    </row>
    <row r="7" spans="1:5" ht="18.75" x14ac:dyDescent="0.3">
      <c r="A7" s="8"/>
      <c r="B7" s="8"/>
      <c r="C7" s="60"/>
      <c r="D7" s="8"/>
      <c r="E7" s="8"/>
    </row>
    <row r="8" spans="1:5" x14ac:dyDescent="0.25">
      <c r="A8" s="8"/>
      <c r="B8" s="65" t="s">
        <v>134</v>
      </c>
      <c r="C8" s="68"/>
      <c r="D8" s="8"/>
      <c r="E8" s="8"/>
    </row>
    <row r="9" spans="1:5" x14ac:dyDescent="0.25">
      <c r="A9" s="8"/>
      <c r="B9" s="65" t="s">
        <v>0</v>
      </c>
      <c r="C9" s="68"/>
      <c r="D9" s="8"/>
      <c r="E9" s="8"/>
    </row>
    <row r="10" spans="1:5" x14ac:dyDescent="0.25">
      <c r="A10" s="8"/>
      <c r="B10" s="65" t="s">
        <v>158</v>
      </c>
      <c r="C10" s="68"/>
      <c r="D10" s="8"/>
      <c r="E10" s="8"/>
    </row>
    <row r="11" spans="1:5" ht="15" customHeight="1" x14ac:dyDescent="0.25">
      <c r="A11" s="8"/>
      <c r="B11" s="11"/>
      <c r="C11" s="61"/>
      <c r="D11" s="8"/>
      <c r="E11" s="8"/>
    </row>
    <row r="12" spans="1:5" s="28" customFormat="1" ht="18.75" x14ac:dyDescent="0.3">
      <c r="A12" s="27"/>
      <c r="B12" s="27"/>
      <c r="C12" s="62" t="s">
        <v>136</v>
      </c>
      <c r="D12" s="27"/>
      <c r="E12" s="27"/>
    </row>
    <row r="13" spans="1:5" x14ac:dyDescent="0.25">
      <c r="C13" s="16" t="s">
        <v>137</v>
      </c>
      <c r="D13" s="21" t="s">
        <v>150</v>
      </c>
    </row>
    <row r="14" spans="1:5" x14ac:dyDescent="0.25">
      <c r="C14" s="2" t="s">
        <v>196</v>
      </c>
      <c r="D14" s="37"/>
    </row>
    <row r="15" spans="1:5" x14ac:dyDescent="0.25">
      <c r="C15" s="2" t="s">
        <v>178</v>
      </c>
      <c r="D15" s="37"/>
    </row>
    <row r="16" spans="1:5" ht="45" x14ac:dyDescent="0.25">
      <c r="C16" s="2" t="s">
        <v>138</v>
      </c>
      <c r="D16" s="37"/>
    </row>
    <row r="17" spans="1:5" ht="30" x14ac:dyDescent="0.25">
      <c r="C17" s="2" t="s">
        <v>139</v>
      </c>
      <c r="D17" s="37"/>
    </row>
    <row r="18" spans="1:5" x14ac:dyDescent="0.25">
      <c r="A18" s="8"/>
      <c r="B18" s="8"/>
      <c r="C18" s="23"/>
      <c r="D18" s="24"/>
      <c r="E18" s="8"/>
    </row>
    <row r="19" spans="1:5" x14ac:dyDescent="0.25">
      <c r="C19" s="16" t="s">
        <v>140</v>
      </c>
      <c r="D19" s="21" t="s">
        <v>150</v>
      </c>
    </row>
    <row r="20" spans="1:5" x14ac:dyDescent="0.25">
      <c r="C20" s="2" t="s">
        <v>141</v>
      </c>
      <c r="D20" s="37"/>
    </row>
    <row r="21" spans="1:5" x14ac:dyDescent="0.25">
      <c r="C21" s="2" t="s">
        <v>145</v>
      </c>
      <c r="D21" s="37"/>
    </row>
    <row r="22" spans="1:5" x14ac:dyDescent="0.25">
      <c r="C22" s="2" t="s">
        <v>142</v>
      </c>
      <c r="D22" s="37"/>
    </row>
    <row r="23" spans="1:5" ht="30" x14ac:dyDescent="0.25">
      <c r="C23" s="2" t="s">
        <v>168</v>
      </c>
      <c r="D23" s="37"/>
    </row>
    <row r="24" spans="1:5" x14ac:dyDescent="0.25">
      <c r="C24" t="s">
        <v>143</v>
      </c>
      <c r="D24" s="37"/>
    </row>
    <row r="25" spans="1:5" ht="30" x14ac:dyDescent="0.25">
      <c r="C25" s="2" t="s">
        <v>179</v>
      </c>
      <c r="D25" s="37"/>
    </row>
    <row r="26" spans="1:5" x14ac:dyDescent="0.25">
      <c r="A26" s="8"/>
      <c r="B26" s="8"/>
      <c r="C26" s="43" t="s">
        <v>152</v>
      </c>
      <c r="D26" s="35" t="str">
        <f>IF(AND(D14="JA",D15="JA",D16="JA",D17="JA",D20="JA",D21="JA",D22="JA",D23="JA",D24="JA",OR(D25="JA",D25="NVT")),"Voldaan","Niet voldaan")</f>
        <v>Niet voldaan</v>
      </c>
      <c r="E26" s="8"/>
    </row>
    <row r="27" spans="1:5" s="28" customFormat="1" ht="18.75" x14ac:dyDescent="0.3">
      <c r="A27" s="27"/>
      <c r="B27" s="27"/>
      <c r="C27" s="62" t="s">
        <v>4</v>
      </c>
      <c r="D27" s="27"/>
      <c r="E27" s="27"/>
    </row>
    <row r="28" spans="1:5" s="1" customFormat="1" x14ac:dyDescent="0.25">
      <c r="B28" s="1" t="s">
        <v>1</v>
      </c>
      <c r="C28" s="16" t="s">
        <v>5</v>
      </c>
      <c r="D28" s="21" t="s">
        <v>6</v>
      </c>
    </row>
    <row r="29" spans="1:5" ht="30" x14ac:dyDescent="0.25">
      <c r="B29" s="4" t="s">
        <v>2</v>
      </c>
      <c r="C29" s="2" t="s">
        <v>7</v>
      </c>
      <c r="D29" s="38"/>
      <c r="E29" s="3"/>
    </row>
    <row r="30" spans="1:5" x14ac:dyDescent="0.25">
      <c r="B30" s="4" t="s">
        <v>2</v>
      </c>
      <c r="C30" s="2" t="s">
        <v>10</v>
      </c>
      <c r="D30" s="69"/>
    </row>
    <row r="31" spans="1:5" x14ac:dyDescent="0.25">
      <c r="B31" s="4" t="s">
        <v>2</v>
      </c>
      <c r="C31" s="2" t="s">
        <v>11</v>
      </c>
      <c r="D31" s="69"/>
    </row>
    <row r="32" spans="1:5" x14ac:dyDescent="0.25">
      <c r="B32" s="4" t="s">
        <v>2</v>
      </c>
      <c r="C32" s="2" t="s">
        <v>12</v>
      </c>
      <c r="D32" s="69"/>
    </row>
    <row r="33" spans="2:4" ht="30" x14ac:dyDescent="0.25">
      <c r="B33" s="4" t="s">
        <v>2</v>
      </c>
      <c r="C33" s="2" t="s">
        <v>13</v>
      </c>
      <c r="D33" s="69"/>
    </row>
    <row r="34" spans="2:4" x14ac:dyDescent="0.25">
      <c r="B34" s="4" t="s">
        <v>32</v>
      </c>
      <c r="C34" s="2" t="s">
        <v>33</v>
      </c>
      <c r="D34" s="69"/>
    </row>
    <row r="35" spans="2:4" x14ac:dyDescent="0.25">
      <c r="B35" s="4" t="s">
        <v>32</v>
      </c>
      <c r="C35" s="2" t="s">
        <v>34</v>
      </c>
      <c r="D35" s="69"/>
    </row>
    <row r="36" spans="2:4" x14ac:dyDescent="0.25">
      <c r="B36" s="4" t="s">
        <v>32</v>
      </c>
      <c r="C36" s="2" t="s">
        <v>35</v>
      </c>
      <c r="D36" s="69"/>
    </row>
    <row r="37" spans="2:4" x14ac:dyDescent="0.25">
      <c r="B37" s="4" t="s">
        <v>78</v>
      </c>
      <c r="C37" s="2" t="s">
        <v>79</v>
      </c>
      <c r="D37" s="69"/>
    </row>
    <row r="38" spans="2:4" x14ac:dyDescent="0.25">
      <c r="B38" s="4" t="s">
        <v>78</v>
      </c>
      <c r="C38" s="2" t="s">
        <v>80</v>
      </c>
      <c r="D38" s="69"/>
    </row>
    <row r="39" spans="2:4" ht="30" x14ac:dyDescent="0.25">
      <c r="B39" s="4" t="s">
        <v>37</v>
      </c>
      <c r="C39" s="2" t="s">
        <v>36</v>
      </c>
      <c r="D39" s="69"/>
    </row>
    <row r="40" spans="2:4" ht="30" x14ac:dyDescent="0.25">
      <c r="B40" s="4" t="s">
        <v>3</v>
      </c>
      <c r="C40" s="2" t="s">
        <v>14</v>
      </c>
      <c r="D40" s="69"/>
    </row>
    <row r="41" spans="2:4" ht="30" x14ac:dyDescent="0.25">
      <c r="B41" s="4" t="s">
        <v>3</v>
      </c>
      <c r="C41" s="2" t="s">
        <v>15</v>
      </c>
      <c r="D41" s="69"/>
    </row>
    <row r="42" spans="2:4" x14ac:dyDescent="0.25">
      <c r="B42" s="4" t="s">
        <v>38</v>
      </c>
      <c r="C42" s="2" t="s">
        <v>39</v>
      </c>
      <c r="D42" s="69"/>
    </row>
    <row r="43" spans="2:4" ht="30" x14ac:dyDescent="0.25">
      <c r="B43" s="4" t="s">
        <v>38</v>
      </c>
      <c r="C43" s="2" t="s">
        <v>40</v>
      </c>
      <c r="D43" s="69"/>
    </row>
    <row r="44" spans="2:4" ht="30" x14ac:dyDescent="0.25">
      <c r="B44" s="4" t="s">
        <v>38</v>
      </c>
      <c r="C44" s="2" t="s">
        <v>41</v>
      </c>
      <c r="D44" s="69"/>
    </row>
    <row r="45" spans="2:4" ht="30" x14ac:dyDescent="0.25">
      <c r="B45" s="4" t="s">
        <v>38</v>
      </c>
      <c r="C45" s="2" t="s">
        <v>42</v>
      </c>
      <c r="D45" s="69"/>
    </row>
    <row r="46" spans="2:4" ht="30" x14ac:dyDescent="0.25">
      <c r="B46" s="4" t="s">
        <v>38</v>
      </c>
      <c r="C46" s="2" t="s">
        <v>43</v>
      </c>
      <c r="D46" s="69"/>
    </row>
    <row r="47" spans="2:4" ht="30" x14ac:dyDescent="0.25">
      <c r="B47" s="4" t="s">
        <v>81</v>
      </c>
      <c r="C47" s="2" t="s">
        <v>82</v>
      </c>
      <c r="D47" s="69"/>
    </row>
    <row r="48" spans="2:4" ht="30" x14ac:dyDescent="0.25">
      <c r="B48" s="4" t="s">
        <v>81</v>
      </c>
      <c r="C48" s="2" t="s">
        <v>83</v>
      </c>
      <c r="D48" s="69"/>
    </row>
    <row r="49" spans="1:5" ht="30" x14ac:dyDescent="0.25">
      <c r="B49" s="4" t="s">
        <v>81</v>
      </c>
      <c r="C49" s="2" t="s">
        <v>84</v>
      </c>
      <c r="D49" s="69"/>
    </row>
    <row r="50" spans="1:5" s="44" customFormat="1" ht="12.75" x14ac:dyDescent="0.2">
      <c r="A50" s="35"/>
      <c r="B50" s="35"/>
      <c r="C50" s="43" t="s">
        <v>151</v>
      </c>
      <c r="D50" s="32">
        <f>SUM(D29:D49)</f>
        <v>0</v>
      </c>
      <c r="E50" s="35"/>
    </row>
    <row r="51" spans="1:5" s="44" customFormat="1" ht="12.75" x14ac:dyDescent="0.2">
      <c r="A51" s="35"/>
      <c r="B51" s="35"/>
      <c r="C51" s="43" t="s">
        <v>152</v>
      </c>
      <c r="D51" s="35" t="str">
        <f>IF(D50&lt;39,IF(D50&gt;=1,"Onvoldoende",""),"Voldoende")</f>
        <v/>
      </c>
      <c r="E51" s="35"/>
    </row>
    <row r="52" spans="1:5" s="26" customFormat="1" ht="18.75" x14ac:dyDescent="0.3">
      <c r="A52" s="25"/>
      <c r="B52" s="25"/>
      <c r="C52" s="62" t="s">
        <v>9</v>
      </c>
      <c r="D52" s="25"/>
      <c r="E52" s="25"/>
    </row>
    <row r="53" spans="1:5" s="1" customFormat="1" x14ac:dyDescent="0.25">
      <c r="B53" s="1" t="s">
        <v>1</v>
      </c>
      <c r="C53" s="16" t="s">
        <v>5</v>
      </c>
      <c r="D53" s="21" t="s">
        <v>6</v>
      </c>
    </row>
    <row r="54" spans="1:5" x14ac:dyDescent="0.25">
      <c r="B54" s="4" t="s">
        <v>16</v>
      </c>
      <c r="C54" s="5" t="s">
        <v>21</v>
      </c>
      <c r="D54" s="69"/>
    </row>
    <row r="55" spans="1:5" ht="30" x14ac:dyDescent="0.25">
      <c r="B55" s="4" t="s">
        <v>44</v>
      </c>
      <c r="C55" s="2" t="s">
        <v>45</v>
      </c>
      <c r="D55" s="69"/>
    </row>
    <row r="56" spans="1:5" x14ac:dyDescent="0.25">
      <c r="B56" s="4" t="s">
        <v>85</v>
      </c>
      <c r="C56" s="2" t="s">
        <v>86</v>
      </c>
      <c r="D56" s="69"/>
    </row>
    <row r="57" spans="1:5" x14ac:dyDescent="0.25">
      <c r="B57" s="4" t="s">
        <v>17</v>
      </c>
      <c r="C57" s="2" t="s">
        <v>22</v>
      </c>
      <c r="D57" s="69"/>
    </row>
    <row r="58" spans="1:5" x14ac:dyDescent="0.25">
      <c r="B58" s="4" t="s">
        <v>46</v>
      </c>
      <c r="C58" s="2" t="s">
        <v>47</v>
      </c>
      <c r="D58" s="69"/>
    </row>
    <row r="59" spans="1:5" x14ac:dyDescent="0.25">
      <c r="B59" s="4" t="s">
        <v>18</v>
      </c>
      <c r="C59" s="2" t="s">
        <v>23</v>
      </c>
      <c r="D59" s="69"/>
    </row>
    <row r="60" spans="1:5" ht="30" x14ac:dyDescent="0.25">
      <c r="B60" s="4" t="s">
        <v>18</v>
      </c>
      <c r="C60" s="2" t="s">
        <v>24</v>
      </c>
      <c r="D60" s="69"/>
    </row>
    <row r="61" spans="1:5" x14ac:dyDescent="0.25">
      <c r="B61" s="4" t="s">
        <v>48</v>
      </c>
      <c r="C61" s="2" t="s">
        <v>49</v>
      </c>
      <c r="D61" s="69"/>
    </row>
    <row r="62" spans="1:5" ht="30" x14ac:dyDescent="0.25">
      <c r="B62" s="4" t="s">
        <v>87</v>
      </c>
      <c r="C62" s="2" t="s">
        <v>88</v>
      </c>
      <c r="D62" s="69"/>
    </row>
    <row r="63" spans="1:5" x14ac:dyDescent="0.25">
      <c r="B63" s="4" t="s">
        <v>87</v>
      </c>
      <c r="C63" s="2" t="s">
        <v>89</v>
      </c>
      <c r="D63" s="69"/>
    </row>
    <row r="64" spans="1:5" ht="30" x14ac:dyDescent="0.25">
      <c r="B64" s="4" t="s">
        <v>19</v>
      </c>
      <c r="C64" s="2" t="s">
        <v>25</v>
      </c>
      <c r="D64" s="69"/>
    </row>
    <row r="65" spans="2:4" ht="30" x14ac:dyDescent="0.25">
      <c r="B65" s="4" t="s">
        <v>90</v>
      </c>
      <c r="C65" s="2" t="s">
        <v>91</v>
      </c>
      <c r="D65" s="69"/>
    </row>
    <row r="66" spans="2:4" ht="30" x14ac:dyDescent="0.25">
      <c r="B66" s="4" t="s">
        <v>90</v>
      </c>
      <c r="C66" s="2" t="s">
        <v>92</v>
      </c>
      <c r="D66" s="69"/>
    </row>
    <row r="67" spans="2:4" ht="30" x14ac:dyDescent="0.25">
      <c r="B67" s="4" t="s">
        <v>93</v>
      </c>
      <c r="C67" s="2" t="s">
        <v>94</v>
      </c>
      <c r="D67" s="69"/>
    </row>
    <row r="68" spans="2:4" x14ac:dyDescent="0.25">
      <c r="B68" s="4" t="s">
        <v>93</v>
      </c>
      <c r="C68" s="2" t="s">
        <v>95</v>
      </c>
      <c r="D68" s="69"/>
    </row>
    <row r="69" spans="2:4" ht="30" x14ac:dyDescent="0.25">
      <c r="B69" s="4" t="s">
        <v>93</v>
      </c>
      <c r="C69" s="2" t="s">
        <v>96</v>
      </c>
      <c r="D69" s="69"/>
    </row>
    <row r="70" spans="2:4" x14ac:dyDescent="0.25">
      <c r="B70" s="4" t="s">
        <v>93</v>
      </c>
      <c r="C70" s="2" t="s">
        <v>97</v>
      </c>
      <c r="D70" s="69"/>
    </row>
    <row r="71" spans="2:4" x14ac:dyDescent="0.25">
      <c r="B71" s="4" t="s">
        <v>20</v>
      </c>
      <c r="C71" s="2" t="s">
        <v>26</v>
      </c>
      <c r="D71" s="69"/>
    </row>
    <row r="72" spans="2:4" x14ac:dyDescent="0.25">
      <c r="B72" s="4" t="s">
        <v>20</v>
      </c>
      <c r="C72" s="2" t="s">
        <v>27</v>
      </c>
      <c r="D72" s="69"/>
    </row>
    <row r="73" spans="2:4" x14ac:dyDescent="0.25">
      <c r="B73" s="4" t="s">
        <v>20</v>
      </c>
      <c r="C73" s="2" t="s">
        <v>28</v>
      </c>
      <c r="D73" s="69"/>
    </row>
    <row r="74" spans="2:4" x14ac:dyDescent="0.25">
      <c r="B74" s="4" t="s">
        <v>50</v>
      </c>
      <c r="C74" s="2" t="s">
        <v>51</v>
      </c>
      <c r="D74" s="69"/>
    </row>
    <row r="75" spans="2:4" x14ac:dyDescent="0.25">
      <c r="B75" s="4" t="s">
        <v>50</v>
      </c>
      <c r="C75" s="2" t="s">
        <v>52</v>
      </c>
      <c r="D75" s="69"/>
    </row>
    <row r="76" spans="2:4" x14ac:dyDescent="0.25">
      <c r="B76" s="4" t="s">
        <v>50</v>
      </c>
      <c r="C76" s="2" t="s">
        <v>53</v>
      </c>
      <c r="D76" s="69"/>
    </row>
    <row r="77" spans="2:4" x14ac:dyDescent="0.25">
      <c r="B77" s="4" t="s">
        <v>50</v>
      </c>
      <c r="C77" s="2" t="s">
        <v>54</v>
      </c>
      <c r="D77" s="69"/>
    </row>
    <row r="78" spans="2:4" x14ac:dyDescent="0.25">
      <c r="B78" s="4" t="s">
        <v>50</v>
      </c>
      <c r="C78" s="2" t="s">
        <v>55</v>
      </c>
      <c r="D78" s="69"/>
    </row>
    <row r="79" spans="2:4" ht="30" x14ac:dyDescent="0.25">
      <c r="B79" s="4" t="s">
        <v>50</v>
      </c>
      <c r="C79" s="2" t="s">
        <v>161</v>
      </c>
      <c r="D79" s="69"/>
    </row>
    <row r="80" spans="2:4" x14ac:dyDescent="0.25">
      <c r="B80" s="4" t="s">
        <v>50</v>
      </c>
      <c r="C80" s="5" t="s">
        <v>57</v>
      </c>
      <c r="D80" s="69"/>
    </row>
    <row r="81" spans="1:5" x14ac:dyDescent="0.25">
      <c r="B81" s="4" t="s">
        <v>50</v>
      </c>
      <c r="C81" s="2" t="s">
        <v>58</v>
      </c>
      <c r="D81" s="69"/>
    </row>
    <row r="82" spans="1:5" x14ac:dyDescent="0.25">
      <c r="B82" s="4" t="s">
        <v>98</v>
      </c>
      <c r="C82" s="2" t="s">
        <v>99</v>
      </c>
      <c r="D82" s="69"/>
    </row>
    <row r="83" spans="1:5" x14ac:dyDescent="0.25">
      <c r="B83" s="4" t="s">
        <v>98</v>
      </c>
      <c r="C83" s="2" t="s">
        <v>100</v>
      </c>
      <c r="D83" s="69"/>
    </row>
    <row r="84" spans="1:5" x14ac:dyDescent="0.25">
      <c r="B84" s="4" t="s">
        <v>98</v>
      </c>
      <c r="C84" s="2" t="s">
        <v>101</v>
      </c>
      <c r="D84" s="69"/>
    </row>
    <row r="85" spans="1:5" ht="30" x14ac:dyDescent="0.25">
      <c r="B85" s="4" t="s">
        <v>98</v>
      </c>
      <c r="C85" s="2" t="s">
        <v>102</v>
      </c>
      <c r="D85" s="69"/>
    </row>
    <row r="86" spans="1:5" ht="30" x14ac:dyDescent="0.25">
      <c r="B86" s="4" t="s">
        <v>98</v>
      </c>
      <c r="C86" s="2" t="s">
        <v>103</v>
      </c>
      <c r="D86" s="69"/>
    </row>
    <row r="87" spans="1:5" s="44" customFormat="1" ht="12.75" x14ac:dyDescent="0.2">
      <c r="A87" s="35"/>
      <c r="B87" s="35"/>
      <c r="C87" s="43" t="s">
        <v>151</v>
      </c>
      <c r="D87" s="32">
        <f>SUM(D54:D86)</f>
        <v>0</v>
      </c>
      <c r="E87" s="35"/>
    </row>
    <row r="88" spans="1:5" s="44" customFormat="1" ht="12.75" x14ac:dyDescent="0.2">
      <c r="A88" s="35"/>
      <c r="B88" s="35"/>
      <c r="C88" s="43" t="s">
        <v>152</v>
      </c>
      <c r="D88" s="33" t="str">
        <f>IF(D87&lt;60,IF(D87&gt;=1,"Onvoldoende",""),"Voldoende")</f>
        <v/>
      </c>
      <c r="E88" s="35"/>
    </row>
    <row r="89" spans="1:5" s="28" customFormat="1" ht="18.75" x14ac:dyDescent="0.3">
      <c r="A89" s="27"/>
      <c r="B89" s="27"/>
      <c r="C89" s="62" t="s">
        <v>113</v>
      </c>
      <c r="D89" s="48"/>
      <c r="E89" s="27"/>
    </row>
    <row r="90" spans="1:5" s="1" customFormat="1" x14ac:dyDescent="0.25">
      <c r="B90" s="1" t="s">
        <v>1</v>
      </c>
      <c r="C90" s="16" t="s">
        <v>5</v>
      </c>
      <c r="D90" s="21" t="s">
        <v>6</v>
      </c>
    </row>
    <row r="91" spans="1:5" ht="30" x14ac:dyDescent="0.25">
      <c r="B91" s="6" t="s">
        <v>104</v>
      </c>
      <c r="C91" s="2" t="s">
        <v>105</v>
      </c>
      <c r="D91" s="69"/>
    </row>
    <row r="92" spans="1:5" ht="30" x14ac:dyDescent="0.25">
      <c r="B92" s="6" t="s">
        <v>104</v>
      </c>
      <c r="C92" s="2" t="s">
        <v>106</v>
      </c>
      <c r="D92" s="69"/>
    </row>
    <row r="93" spans="1:5" ht="45" x14ac:dyDescent="0.25">
      <c r="B93" s="6" t="s">
        <v>104</v>
      </c>
      <c r="C93" s="2" t="s">
        <v>107</v>
      </c>
      <c r="D93" s="69"/>
    </row>
    <row r="94" spans="1:5" ht="30" x14ac:dyDescent="0.25">
      <c r="B94" s="6" t="s">
        <v>108</v>
      </c>
      <c r="C94" s="2" t="s">
        <v>109</v>
      </c>
      <c r="D94" s="69"/>
    </row>
    <row r="95" spans="1:5" ht="30" x14ac:dyDescent="0.25">
      <c r="B95" s="6" t="s">
        <v>104</v>
      </c>
      <c r="C95" s="2" t="s">
        <v>110</v>
      </c>
      <c r="D95" s="69"/>
    </row>
    <row r="96" spans="1:5" ht="60" x14ac:dyDescent="0.25">
      <c r="B96" s="6" t="s">
        <v>111</v>
      </c>
      <c r="C96" s="2" t="s">
        <v>112</v>
      </c>
      <c r="D96" s="69"/>
    </row>
    <row r="97" spans="1:5" s="44" customFormat="1" ht="12.75" x14ac:dyDescent="0.2">
      <c r="A97" s="35"/>
      <c r="B97" s="35"/>
      <c r="C97" s="43" t="s">
        <v>151</v>
      </c>
      <c r="D97" s="32">
        <f>SUM(D91:D96)</f>
        <v>0</v>
      </c>
      <c r="E97" s="35"/>
    </row>
    <row r="98" spans="1:5" s="44" customFormat="1" ht="12.75" x14ac:dyDescent="0.2">
      <c r="A98" s="35"/>
      <c r="B98" s="35"/>
      <c r="C98" s="43" t="s">
        <v>152</v>
      </c>
      <c r="D98" s="32" t="str">
        <f>IF(D97&lt;9,IF(D97&gt;=1,"Onvoldoende",""),"Voldoende")</f>
        <v/>
      </c>
      <c r="E98" s="35"/>
    </row>
    <row r="99" spans="1:5" s="44" customFormat="1" ht="30" customHeight="1" x14ac:dyDescent="0.2">
      <c r="A99" s="46"/>
      <c r="B99" s="46"/>
      <c r="C99" s="63"/>
      <c r="D99" s="31"/>
      <c r="E99" s="46"/>
    </row>
    <row r="100" spans="1:5" s="55" customFormat="1" x14ac:dyDescent="0.25">
      <c r="A100" s="50"/>
      <c r="B100" s="50"/>
      <c r="C100" s="72" t="s">
        <v>76</v>
      </c>
      <c r="D100" s="73">
        <f>SUM(D50+D87+D97)</f>
        <v>0</v>
      </c>
      <c r="E100" s="50"/>
    </row>
    <row r="101" spans="1:5" s="55" customFormat="1" x14ac:dyDescent="0.25">
      <c r="A101" s="50"/>
      <c r="B101" s="50"/>
      <c r="C101" s="72" t="s">
        <v>144</v>
      </c>
      <c r="D101" s="32" t="str">
        <f>IF(AND(D14="JA",D15="JA",D16="JA",D17="JA",D20="JA",D21="JA",D22="JA",D23="JA",D24="JA",OR(D25="JA",D25="NVT")),"Voldaan","Niet voldaan")</f>
        <v>Niet voldaan</v>
      </c>
      <c r="E101" s="50"/>
    </row>
    <row r="102" spans="1:5" s="55" customFormat="1" x14ac:dyDescent="0.25">
      <c r="A102" s="50"/>
      <c r="B102" s="50"/>
      <c r="C102" s="72" t="s">
        <v>73</v>
      </c>
      <c r="D102" s="32" t="str">
        <f>IF(D50&lt;39,IF(D50&gt;=1,"Onvoldoende",""),"Voldoende")</f>
        <v/>
      </c>
      <c r="E102" s="50"/>
    </row>
    <row r="103" spans="1:5" s="55" customFormat="1" x14ac:dyDescent="0.25">
      <c r="A103" s="50"/>
      <c r="B103" s="50"/>
      <c r="C103" s="72" t="s">
        <v>74</v>
      </c>
      <c r="D103" s="32" t="str">
        <f>IF(D87&lt;60,IF(D87&gt;=1,"Onvoldoende",""),"Voldoende")</f>
        <v/>
      </c>
      <c r="E103" s="50"/>
    </row>
    <row r="104" spans="1:5" s="55" customFormat="1" x14ac:dyDescent="0.25">
      <c r="A104" s="50"/>
      <c r="B104" s="50"/>
      <c r="C104" s="72" t="s">
        <v>75</v>
      </c>
      <c r="D104" s="32" t="str">
        <f>IF(D97&lt;9,IF(D97&gt;=1,"Onvoldoende",""),"Voldoende")</f>
        <v/>
      </c>
      <c r="E104" s="50"/>
    </row>
    <row r="105" spans="1:5" s="55" customFormat="1" x14ac:dyDescent="0.25">
      <c r="A105" s="50"/>
      <c r="B105" s="50"/>
      <c r="C105" s="72" t="s">
        <v>8</v>
      </c>
      <c r="D105" s="74" t="str">
        <f>IF(D100&gt;=1,4.5/(180-108)*(D100-108)+5.5,"")</f>
        <v/>
      </c>
      <c r="E105" s="50"/>
    </row>
    <row r="106" spans="1:5" s="55" customFormat="1" x14ac:dyDescent="0.25">
      <c r="A106" s="50"/>
      <c r="B106" s="50"/>
      <c r="C106" s="72"/>
      <c r="D106" s="75" t="str">
        <f>IF(AND(D101="Voldaan",D102="Voldoende",D103="Voldoende",D104="Voldoende"),D105,"VW")</f>
        <v>VW</v>
      </c>
      <c r="E106" s="50"/>
    </row>
    <row r="107" spans="1:5" ht="30" customHeight="1" x14ac:dyDescent="0.3">
      <c r="A107" s="7"/>
      <c r="B107" s="7"/>
      <c r="C107" s="64" t="s">
        <v>154</v>
      </c>
      <c r="D107" s="34" t="str">
        <f>IF(D106="VW","VW",D105)</f>
        <v>VW</v>
      </c>
      <c r="E107" s="7"/>
    </row>
  </sheetData>
  <sheetProtection sheet="1" objects="1" scenarios="1"/>
  <dataValidations count="3">
    <dataValidation type="list" allowBlank="1" showInputMessage="1" showErrorMessage="1" sqref="D29:D49 D54:D86 D91:D96" xr:uid="{A0994CE2-1E34-47E7-ADA9-BE7312E606BF}">
      <formula1>"0,1,2,3"</formula1>
    </dataValidation>
    <dataValidation type="list" allowBlank="1" showInputMessage="1" showErrorMessage="1" sqref="D14:D17 D20:D24" xr:uid="{977D7C76-76C3-4BFF-BA70-C4AC48F6CF3A}">
      <formula1>"JA,NEE"</formula1>
    </dataValidation>
    <dataValidation type="list" allowBlank="1" showInputMessage="1" showErrorMessage="1" sqref="D25" xr:uid="{9E132A4C-2750-4313-A789-2150A8F8FF05}">
      <formula1>"JA,NEE,NVT"</formula1>
    </dataValidation>
  </dataValidations>
  <pageMargins left="0" right="0" top="0"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CE90-409F-4D0E-B72D-A227406BCF33}">
  <dimension ref="A1:E107"/>
  <sheetViews>
    <sheetView workbookViewId="0">
      <selection activeCell="J17" sqref="J17"/>
    </sheetView>
  </sheetViews>
  <sheetFormatPr defaultColWidth="9.140625" defaultRowHeight="15" x14ac:dyDescent="0.25"/>
  <cols>
    <col min="1" max="1" width="1.42578125" customWidth="1"/>
    <col min="2" max="2" width="11.42578125" customWidth="1"/>
    <col min="3" max="3" width="74.85546875" customWidth="1"/>
    <col min="4" max="4" width="11.42578125" customWidth="1"/>
    <col min="5" max="5" width="1.42578125" customWidth="1"/>
  </cols>
  <sheetData>
    <row r="1" spans="1:5" x14ac:dyDescent="0.25">
      <c r="A1" s="8"/>
      <c r="B1" s="8"/>
      <c r="C1" s="8"/>
      <c r="D1" s="8"/>
      <c r="E1" s="8"/>
    </row>
    <row r="2" spans="1:5" x14ac:dyDescent="0.25">
      <c r="A2" s="8"/>
      <c r="B2" s="8"/>
      <c r="C2" s="8"/>
      <c r="D2" s="8"/>
      <c r="E2" s="8"/>
    </row>
    <row r="3" spans="1:5" x14ac:dyDescent="0.25">
      <c r="A3" s="8"/>
      <c r="B3" s="8"/>
      <c r="C3" s="8"/>
      <c r="D3" s="8"/>
      <c r="E3" s="8"/>
    </row>
    <row r="4" spans="1:5" x14ac:dyDescent="0.25">
      <c r="A4" s="8"/>
      <c r="B4" s="8"/>
      <c r="C4" s="8"/>
      <c r="D4" s="8"/>
      <c r="E4" s="8"/>
    </row>
    <row r="5" spans="1:5" x14ac:dyDescent="0.25">
      <c r="A5" s="8"/>
      <c r="B5" s="8"/>
      <c r="C5" s="8"/>
      <c r="D5" s="8"/>
      <c r="E5" s="8"/>
    </row>
    <row r="6" spans="1:5" ht="18.75" x14ac:dyDescent="0.3">
      <c r="A6" s="8"/>
      <c r="B6" s="8"/>
      <c r="C6" s="9" t="s">
        <v>175</v>
      </c>
      <c r="D6" s="8"/>
      <c r="E6" s="8"/>
    </row>
    <row r="7" spans="1:5" ht="18.75" x14ac:dyDescent="0.3">
      <c r="A7" s="8"/>
      <c r="B7" s="8"/>
      <c r="C7" s="10"/>
      <c r="D7" s="8"/>
      <c r="E7" s="8"/>
    </row>
    <row r="8" spans="1:5" x14ac:dyDescent="0.25">
      <c r="A8" s="8"/>
      <c r="B8" s="65" t="s">
        <v>134</v>
      </c>
      <c r="C8" s="66"/>
      <c r="D8" s="8"/>
      <c r="E8" s="8"/>
    </row>
    <row r="9" spans="1:5" x14ac:dyDescent="0.25">
      <c r="A9" s="8"/>
      <c r="B9" s="65" t="s">
        <v>0</v>
      </c>
      <c r="C9" s="66"/>
      <c r="D9" s="8"/>
      <c r="E9" s="8"/>
    </row>
    <row r="10" spans="1:5" x14ac:dyDescent="0.25">
      <c r="A10" s="8"/>
      <c r="B10" s="65" t="s">
        <v>158</v>
      </c>
      <c r="C10" s="66"/>
      <c r="D10" s="8"/>
      <c r="E10" s="8"/>
    </row>
    <row r="11" spans="1:5" x14ac:dyDescent="0.25">
      <c r="A11" s="8"/>
      <c r="B11" s="8"/>
      <c r="C11" s="8"/>
      <c r="D11" s="8"/>
      <c r="E11" s="8"/>
    </row>
    <row r="12" spans="1:5" s="28" customFormat="1" ht="18.75" x14ac:dyDescent="0.3">
      <c r="A12" s="27"/>
      <c r="B12" s="27"/>
      <c r="C12" s="36" t="s">
        <v>136</v>
      </c>
      <c r="D12" s="27"/>
      <c r="E12" s="27"/>
    </row>
    <row r="13" spans="1:5" x14ac:dyDescent="0.25">
      <c r="C13" s="16" t="s">
        <v>137</v>
      </c>
      <c r="D13" s="21" t="s">
        <v>150</v>
      </c>
    </row>
    <row r="14" spans="1:5" x14ac:dyDescent="0.25">
      <c r="C14" s="2" t="s">
        <v>196</v>
      </c>
      <c r="D14" s="37"/>
    </row>
    <row r="15" spans="1:5" x14ac:dyDescent="0.25">
      <c r="C15" s="2" t="s">
        <v>178</v>
      </c>
      <c r="D15" s="37"/>
    </row>
    <row r="16" spans="1:5" ht="45" x14ac:dyDescent="0.25">
      <c r="C16" s="2" t="s">
        <v>138</v>
      </c>
      <c r="D16" s="37"/>
    </row>
    <row r="17" spans="1:5" ht="30" x14ac:dyDescent="0.25">
      <c r="C17" s="2" t="s">
        <v>139</v>
      </c>
      <c r="D17" s="37"/>
    </row>
    <row r="18" spans="1:5" x14ac:dyDescent="0.25">
      <c r="A18" s="52"/>
      <c r="B18" s="52"/>
      <c r="C18" s="53"/>
      <c r="D18" s="54"/>
      <c r="E18" s="52"/>
    </row>
    <row r="19" spans="1:5" x14ac:dyDescent="0.25">
      <c r="C19" s="16" t="s">
        <v>140</v>
      </c>
      <c r="D19" s="21" t="s">
        <v>150</v>
      </c>
    </row>
    <row r="20" spans="1:5" x14ac:dyDescent="0.25">
      <c r="C20" s="2" t="s">
        <v>141</v>
      </c>
      <c r="D20" s="37"/>
    </row>
    <row r="21" spans="1:5" x14ac:dyDescent="0.25">
      <c r="C21" s="2" t="s">
        <v>145</v>
      </c>
      <c r="D21" s="37"/>
    </row>
    <row r="22" spans="1:5" x14ac:dyDescent="0.25">
      <c r="C22" s="2" t="s">
        <v>142</v>
      </c>
      <c r="D22" s="37"/>
    </row>
    <row r="23" spans="1:5" ht="30" x14ac:dyDescent="0.25">
      <c r="C23" s="2" t="s">
        <v>168</v>
      </c>
      <c r="D23" s="37"/>
    </row>
    <row r="24" spans="1:5" x14ac:dyDescent="0.25">
      <c r="C24" t="s">
        <v>143</v>
      </c>
      <c r="D24" s="37"/>
    </row>
    <row r="25" spans="1:5" ht="30" x14ac:dyDescent="0.25">
      <c r="C25" s="2" t="s">
        <v>179</v>
      </c>
      <c r="D25" s="37"/>
    </row>
    <row r="26" spans="1:5" x14ac:dyDescent="0.25">
      <c r="A26" s="8"/>
      <c r="B26" s="8"/>
      <c r="C26" s="43" t="s">
        <v>152</v>
      </c>
      <c r="D26" s="35" t="str">
        <f>IF(AND(D14="JA",D15="JA",D16="JA",D17="JA",D20="JA",D21="JA",D22="JA",D23="JA",D24="JA",OR(D25="JA",D25="NVT")),"Voldaan","Niet voldaan")</f>
        <v>Niet voldaan</v>
      </c>
      <c r="E26" s="8"/>
    </row>
    <row r="27" spans="1:5" s="28" customFormat="1" ht="18.75" x14ac:dyDescent="0.3">
      <c r="A27" s="27"/>
      <c r="B27" s="27"/>
      <c r="C27" s="36" t="s">
        <v>4</v>
      </c>
      <c r="D27" s="27"/>
      <c r="E27" s="27"/>
    </row>
    <row r="28" spans="1:5" s="1" customFormat="1" x14ac:dyDescent="0.25">
      <c r="B28" s="1" t="s">
        <v>1</v>
      </c>
      <c r="C28" s="1" t="s">
        <v>5</v>
      </c>
      <c r="D28" s="21" t="s">
        <v>6</v>
      </c>
    </row>
    <row r="29" spans="1:5" ht="30" x14ac:dyDescent="0.25">
      <c r="B29" s="4" t="s">
        <v>2</v>
      </c>
      <c r="C29" s="2" t="s">
        <v>7</v>
      </c>
      <c r="D29" s="38"/>
      <c r="E29" s="3"/>
    </row>
    <row r="30" spans="1:5" x14ac:dyDescent="0.25">
      <c r="B30" s="4" t="s">
        <v>2</v>
      </c>
      <c r="C30" s="2" t="s">
        <v>10</v>
      </c>
      <c r="D30" s="69"/>
    </row>
    <row r="31" spans="1:5" x14ac:dyDescent="0.25">
      <c r="B31" s="4" t="s">
        <v>2</v>
      </c>
      <c r="C31" s="2" t="s">
        <v>11</v>
      </c>
      <c r="D31" s="69"/>
    </row>
    <row r="32" spans="1:5" x14ac:dyDescent="0.25">
      <c r="B32" s="4" t="s">
        <v>2</v>
      </c>
      <c r="C32" s="2" t="s">
        <v>12</v>
      </c>
      <c r="D32" s="69"/>
    </row>
    <row r="33" spans="2:4" ht="30" x14ac:dyDescent="0.25">
      <c r="B33" s="4" t="s">
        <v>2</v>
      </c>
      <c r="C33" s="2" t="s">
        <v>13</v>
      </c>
      <c r="D33" s="69"/>
    </row>
    <row r="34" spans="2:4" x14ac:dyDescent="0.25">
      <c r="B34" s="4" t="s">
        <v>32</v>
      </c>
      <c r="C34" s="2" t="s">
        <v>33</v>
      </c>
      <c r="D34" s="69"/>
    </row>
    <row r="35" spans="2:4" x14ac:dyDescent="0.25">
      <c r="B35" s="4" t="s">
        <v>32</v>
      </c>
      <c r="C35" s="2" t="s">
        <v>34</v>
      </c>
      <c r="D35" s="69"/>
    </row>
    <row r="36" spans="2:4" x14ac:dyDescent="0.25">
      <c r="B36" s="4" t="s">
        <v>32</v>
      </c>
      <c r="C36" s="2" t="s">
        <v>35</v>
      </c>
      <c r="D36" s="69"/>
    </row>
    <row r="37" spans="2:4" x14ac:dyDescent="0.25">
      <c r="B37" s="4" t="s">
        <v>78</v>
      </c>
      <c r="C37" s="2" t="s">
        <v>79</v>
      </c>
      <c r="D37" s="69"/>
    </row>
    <row r="38" spans="2:4" x14ac:dyDescent="0.25">
      <c r="B38" s="4" t="s">
        <v>78</v>
      </c>
      <c r="C38" s="2" t="s">
        <v>80</v>
      </c>
      <c r="D38" s="69"/>
    </row>
    <row r="39" spans="2:4" ht="30" x14ac:dyDescent="0.25">
      <c r="B39" s="4" t="s">
        <v>37</v>
      </c>
      <c r="C39" s="2" t="s">
        <v>36</v>
      </c>
      <c r="D39" s="69"/>
    </row>
    <row r="40" spans="2:4" ht="30" x14ac:dyDescent="0.25">
      <c r="B40" s="4" t="s">
        <v>3</v>
      </c>
      <c r="C40" s="2" t="s">
        <v>14</v>
      </c>
      <c r="D40" s="69"/>
    </row>
    <row r="41" spans="2:4" ht="30" x14ac:dyDescent="0.25">
      <c r="B41" s="4" t="s">
        <v>3</v>
      </c>
      <c r="C41" s="2" t="s">
        <v>15</v>
      </c>
      <c r="D41" s="69"/>
    </row>
    <row r="42" spans="2:4" x14ac:dyDescent="0.25">
      <c r="B42" s="4" t="s">
        <v>38</v>
      </c>
      <c r="C42" s="2" t="s">
        <v>39</v>
      </c>
      <c r="D42" s="69"/>
    </row>
    <row r="43" spans="2:4" ht="30" x14ac:dyDescent="0.25">
      <c r="B43" s="4" t="s">
        <v>38</v>
      </c>
      <c r="C43" s="2" t="s">
        <v>40</v>
      </c>
      <c r="D43" s="69"/>
    </row>
    <row r="44" spans="2:4" ht="30" x14ac:dyDescent="0.25">
      <c r="B44" s="4" t="s">
        <v>38</v>
      </c>
      <c r="C44" s="2" t="s">
        <v>41</v>
      </c>
      <c r="D44" s="69"/>
    </row>
    <row r="45" spans="2:4" ht="30" x14ac:dyDescent="0.25">
      <c r="B45" s="4" t="s">
        <v>38</v>
      </c>
      <c r="C45" s="2" t="s">
        <v>42</v>
      </c>
      <c r="D45" s="69"/>
    </row>
    <row r="46" spans="2:4" ht="30" x14ac:dyDescent="0.25">
      <c r="B46" s="4" t="s">
        <v>38</v>
      </c>
      <c r="C46" s="2" t="s">
        <v>43</v>
      </c>
      <c r="D46" s="69"/>
    </row>
    <row r="47" spans="2:4" ht="30" x14ac:dyDescent="0.25">
      <c r="B47" s="4" t="s">
        <v>81</v>
      </c>
      <c r="C47" s="2" t="s">
        <v>82</v>
      </c>
      <c r="D47" s="69"/>
    </row>
    <row r="48" spans="2:4" ht="30" x14ac:dyDescent="0.25">
      <c r="B48" s="4" t="s">
        <v>81</v>
      </c>
      <c r="C48" s="2" t="s">
        <v>83</v>
      </c>
      <c r="D48" s="69"/>
    </row>
    <row r="49" spans="1:5" ht="30" x14ac:dyDescent="0.25">
      <c r="B49" s="4" t="s">
        <v>81</v>
      </c>
      <c r="C49" s="2" t="s">
        <v>84</v>
      </c>
      <c r="D49" s="69"/>
    </row>
    <row r="50" spans="1:5" s="44" customFormat="1" ht="12.75" x14ac:dyDescent="0.2">
      <c r="A50" s="35"/>
      <c r="B50" s="35"/>
      <c r="C50" s="35" t="s">
        <v>151</v>
      </c>
      <c r="D50" s="32">
        <f>SUM(D29:D49)</f>
        <v>0</v>
      </c>
      <c r="E50" s="35"/>
    </row>
    <row r="51" spans="1:5" s="44" customFormat="1" ht="12.75" x14ac:dyDescent="0.2">
      <c r="A51" s="35"/>
      <c r="B51" s="35"/>
      <c r="C51" s="35" t="s">
        <v>152</v>
      </c>
      <c r="D51" s="35" t="str">
        <f>IF(D50&lt;42,IF(D50&gt;=1,"Onvoldoende",""),"Voldoende")</f>
        <v/>
      </c>
      <c r="E51" s="35"/>
    </row>
    <row r="52" spans="1:5" s="26" customFormat="1" ht="18.75" x14ac:dyDescent="0.3">
      <c r="A52" s="25"/>
      <c r="B52" s="25"/>
      <c r="C52" s="36" t="s">
        <v>9</v>
      </c>
      <c r="D52" s="25"/>
      <c r="E52" s="25"/>
    </row>
    <row r="53" spans="1:5" s="1" customFormat="1" x14ac:dyDescent="0.25">
      <c r="B53" s="1" t="s">
        <v>1</v>
      </c>
      <c r="C53" s="1" t="s">
        <v>5</v>
      </c>
      <c r="D53" s="21" t="s">
        <v>6</v>
      </c>
    </row>
    <row r="54" spans="1:5" x14ac:dyDescent="0.25">
      <c r="B54" s="4" t="s">
        <v>16</v>
      </c>
      <c r="C54" s="5" t="s">
        <v>21</v>
      </c>
      <c r="D54" s="69"/>
    </row>
    <row r="55" spans="1:5" ht="30" x14ac:dyDescent="0.25">
      <c r="B55" s="4" t="s">
        <v>44</v>
      </c>
      <c r="C55" s="2" t="s">
        <v>45</v>
      </c>
      <c r="D55" s="69"/>
    </row>
    <row r="56" spans="1:5" x14ac:dyDescent="0.25">
      <c r="B56" s="4" t="s">
        <v>85</v>
      </c>
      <c r="C56" s="2" t="s">
        <v>86</v>
      </c>
      <c r="D56" s="69"/>
    </row>
    <row r="57" spans="1:5" x14ac:dyDescent="0.25">
      <c r="B57" s="4" t="s">
        <v>17</v>
      </c>
      <c r="C57" s="2" t="s">
        <v>22</v>
      </c>
      <c r="D57" s="69"/>
    </row>
    <row r="58" spans="1:5" x14ac:dyDescent="0.25">
      <c r="B58" s="4" t="s">
        <v>46</v>
      </c>
      <c r="C58" s="2" t="s">
        <v>47</v>
      </c>
      <c r="D58" s="69"/>
    </row>
    <row r="59" spans="1:5" x14ac:dyDescent="0.25">
      <c r="B59" s="4" t="s">
        <v>18</v>
      </c>
      <c r="C59" s="2" t="s">
        <v>23</v>
      </c>
      <c r="D59" s="69"/>
    </row>
    <row r="60" spans="1:5" ht="30" x14ac:dyDescent="0.25">
      <c r="B60" s="4" t="s">
        <v>18</v>
      </c>
      <c r="C60" s="2" t="s">
        <v>24</v>
      </c>
      <c r="D60" s="69"/>
    </row>
    <row r="61" spans="1:5" x14ac:dyDescent="0.25">
      <c r="B61" s="4" t="s">
        <v>48</v>
      </c>
      <c r="C61" s="2" t="s">
        <v>49</v>
      </c>
      <c r="D61" s="69"/>
    </row>
    <row r="62" spans="1:5" ht="30" x14ac:dyDescent="0.25">
      <c r="B62" s="4" t="s">
        <v>87</v>
      </c>
      <c r="C62" s="2" t="s">
        <v>88</v>
      </c>
      <c r="D62" s="69"/>
    </row>
    <row r="63" spans="1:5" x14ac:dyDescent="0.25">
      <c r="B63" s="4" t="s">
        <v>87</v>
      </c>
      <c r="C63" s="2" t="s">
        <v>89</v>
      </c>
      <c r="D63" s="69"/>
    </row>
    <row r="64" spans="1:5" ht="30" x14ac:dyDescent="0.25">
      <c r="B64" s="4" t="s">
        <v>19</v>
      </c>
      <c r="C64" s="2" t="s">
        <v>25</v>
      </c>
      <c r="D64" s="69"/>
    </row>
    <row r="65" spans="2:4" ht="30" x14ac:dyDescent="0.25">
      <c r="B65" s="4" t="s">
        <v>90</v>
      </c>
      <c r="C65" s="2" t="s">
        <v>91</v>
      </c>
      <c r="D65" s="69"/>
    </row>
    <row r="66" spans="2:4" ht="30" x14ac:dyDescent="0.25">
      <c r="B66" s="4" t="s">
        <v>90</v>
      </c>
      <c r="C66" s="2" t="s">
        <v>92</v>
      </c>
      <c r="D66" s="69"/>
    </row>
    <row r="67" spans="2:4" ht="30" x14ac:dyDescent="0.25">
      <c r="B67" s="4" t="s">
        <v>93</v>
      </c>
      <c r="C67" s="2" t="s">
        <v>94</v>
      </c>
      <c r="D67" s="69"/>
    </row>
    <row r="68" spans="2:4" x14ac:dyDescent="0.25">
      <c r="B68" s="4" t="s">
        <v>93</v>
      </c>
      <c r="C68" s="2" t="s">
        <v>95</v>
      </c>
      <c r="D68" s="69"/>
    </row>
    <row r="69" spans="2:4" ht="30" x14ac:dyDescent="0.25">
      <c r="B69" s="4" t="s">
        <v>93</v>
      </c>
      <c r="C69" s="2" t="s">
        <v>96</v>
      </c>
      <c r="D69" s="69"/>
    </row>
    <row r="70" spans="2:4" x14ac:dyDescent="0.25">
      <c r="B70" s="4" t="s">
        <v>93</v>
      </c>
      <c r="C70" s="2" t="s">
        <v>97</v>
      </c>
      <c r="D70" s="69"/>
    </row>
    <row r="71" spans="2:4" x14ac:dyDescent="0.25">
      <c r="B71" s="4" t="s">
        <v>20</v>
      </c>
      <c r="C71" s="2" t="s">
        <v>26</v>
      </c>
      <c r="D71" s="69"/>
    </row>
    <row r="72" spans="2:4" x14ac:dyDescent="0.25">
      <c r="B72" s="4" t="s">
        <v>20</v>
      </c>
      <c r="C72" s="2" t="s">
        <v>27</v>
      </c>
      <c r="D72" s="69"/>
    </row>
    <row r="73" spans="2:4" x14ac:dyDescent="0.25">
      <c r="B73" s="4" t="s">
        <v>20</v>
      </c>
      <c r="C73" s="2" t="s">
        <v>28</v>
      </c>
      <c r="D73" s="69"/>
    </row>
    <row r="74" spans="2:4" x14ac:dyDescent="0.25">
      <c r="B74" s="4" t="s">
        <v>50</v>
      </c>
      <c r="C74" s="2" t="s">
        <v>51</v>
      </c>
      <c r="D74" s="69"/>
    </row>
    <row r="75" spans="2:4" x14ac:dyDescent="0.25">
      <c r="B75" s="4" t="s">
        <v>50</v>
      </c>
      <c r="C75" s="2" t="s">
        <v>52</v>
      </c>
      <c r="D75" s="69"/>
    </row>
    <row r="76" spans="2:4" x14ac:dyDescent="0.25">
      <c r="B76" s="4" t="s">
        <v>50</v>
      </c>
      <c r="C76" s="2" t="s">
        <v>53</v>
      </c>
      <c r="D76" s="69"/>
    </row>
    <row r="77" spans="2:4" x14ac:dyDescent="0.25">
      <c r="B77" s="4" t="s">
        <v>50</v>
      </c>
      <c r="C77" s="2" t="s">
        <v>54</v>
      </c>
      <c r="D77" s="69"/>
    </row>
    <row r="78" spans="2:4" x14ac:dyDescent="0.25">
      <c r="B78" s="4" t="s">
        <v>50</v>
      </c>
      <c r="C78" s="2" t="s">
        <v>55</v>
      </c>
      <c r="D78" s="69"/>
    </row>
    <row r="79" spans="2:4" x14ac:dyDescent="0.25">
      <c r="B79" s="4" t="s">
        <v>50</v>
      </c>
      <c r="C79" s="2" t="s">
        <v>56</v>
      </c>
      <c r="D79" s="69"/>
    </row>
    <row r="80" spans="2:4" x14ac:dyDescent="0.25">
      <c r="B80" s="4" t="s">
        <v>50</v>
      </c>
      <c r="C80" s="2" t="s">
        <v>57</v>
      </c>
      <c r="D80" s="69"/>
    </row>
    <row r="81" spans="1:5" x14ac:dyDescent="0.25">
      <c r="B81" s="4" t="s">
        <v>50</v>
      </c>
      <c r="C81" s="2" t="s">
        <v>58</v>
      </c>
      <c r="D81" s="69"/>
    </row>
    <row r="82" spans="1:5" x14ac:dyDescent="0.25">
      <c r="B82" s="4" t="s">
        <v>98</v>
      </c>
      <c r="C82" s="2" t="s">
        <v>99</v>
      </c>
      <c r="D82" s="69"/>
    </row>
    <row r="83" spans="1:5" x14ac:dyDescent="0.25">
      <c r="B83" s="4" t="s">
        <v>98</v>
      </c>
      <c r="C83" s="2" t="s">
        <v>100</v>
      </c>
      <c r="D83" s="69"/>
    </row>
    <row r="84" spans="1:5" ht="30" x14ac:dyDescent="0.25">
      <c r="B84" s="4" t="s">
        <v>98</v>
      </c>
      <c r="C84" s="2" t="s">
        <v>161</v>
      </c>
      <c r="D84" s="69"/>
    </row>
    <row r="85" spans="1:5" ht="30" x14ac:dyDescent="0.25">
      <c r="B85" s="4" t="s">
        <v>98</v>
      </c>
      <c r="C85" s="2" t="s">
        <v>102</v>
      </c>
      <c r="D85" s="69"/>
    </row>
    <row r="86" spans="1:5" ht="30" x14ac:dyDescent="0.25">
      <c r="B86" s="4" t="s">
        <v>98</v>
      </c>
      <c r="C86" s="2" t="s">
        <v>103</v>
      </c>
      <c r="D86" s="69"/>
    </row>
    <row r="87" spans="1:5" s="44" customFormat="1" ht="12.75" x14ac:dyDescent="0.2">
      <c r="A87" s="35"/>
      <c r="B87" s="35"/>
      <c r="C87" s="35" t="s">
        <v>151</v>
      </c>
      <c r="D87" s="32">
        <f>SUM(D54:D86)</f>
        <v>0</v>
      </c>
      <c r="E87" s="35"/>
    </row>
    <row r="88" spans="1:5" s="44" customFormat="1" ht="12.75" x14ac:dyDescent="0.2">
      <c r="A88" s="35"/>
      <c r="B88" s="35"/>
      <c r="C88" s="35" t="s">
        <v>152</v>
      </c>
      <c r="D88" s="33" t="str">
        <f>IF(D87&lt;66,IF(D87&gt;=1,"Onvoldoende",""),"Voldoende")</f>
        <v/>
      </c>
      <c r="E88" s="35"/>
    </row>
    <row r="89" spans="1:5" s="28" customFormat="1" ht="18.75" x14ac:dyDescent="0.3">
      <c r="A89" s="27"/>
      <c r="B89" s="27"/>
      <c r="C89" s="36" t="s">
        <v>113</v>
      </c>
      <c r="D89" s="48"/>
      <c r="E89" s="27"/>
    </row>
    <row r="90" spans="1:5" s="1" customFormat="1" x14ac:dyDescent="0.25">
      <c r="B90" s="1" t="s">
        <v>1</v>
      </c>
      <c r="C90" s="1" t="s">
        <v>5</v>
      </c>
      <c r="D90" s="21" t="s">
        <v>6</v>
      </c>
    </row>
    <row r="91" spans="1:5" ht="30" x14ac:dyDescent="0.25">
      <c r="B91" s="6" t="s">
        <v>104</v>
      </c>
      <c r="C91" s="2" t="s">
        <v>105</v>
      </c>
      <c r="D91" s="69"/>
    </row>
    <row r="92" spans="1:5" ht="30" x14ac:dyDescent="0.25">
      <c r="B92" s="6" t="s">
        <v>104</v>
      </c>
      <c r="C92" s="2" t="s">
        <v>106</v>
      </c>
      <c r="D92" s="69"/>
    </row>
    <row r="93" spans="1:5" ht="30" customHeight="1" x14ac:dyDescent="0.25">
      <c r="B93" s="6" t="s">
        <v>104</v>
      </c>
      <c r="C93" s="2" t="s">
        <v>107</v>
      </c>
      <c r="D93" s="69"/>
    </row>
    <row r="94" spans="1:5" ht="30" x14ac:dyDescent="0.25">
      <c r="B94" s="6" t="s">
        <v>108</v>
      </c>
      <c r="C94" s="2" t="s">
        <v>109</v>
      </c>
      <c r="D94" s="69"/>
    </row>
    <row r="95" spans="1:5" ht="30" x14ac:dyDescent="0.25">
      <c r="B95" s="6" t="s">
        <v>104</v>
      </c>
      <c r="C95" s="2" t="s">
        <v>110</v>
      </c>
      <c r="D95" s="69"/>
    </row>
    <row r="96" spans="1:5" ht="60" x14ac:dyDescent="0.25">
      <c r="B96" s="6" t="s">
        <v>111</v>
      </c>
      <c r="C96" s="2" t="s">
        <v>112</v>
      </c>
      <c r="D96" s="69"/>
    </row>
    <row r="97" spans="1:5" s="44" customFormat="1" ht="12.75" x14ac:dyDescent="0.2">
      <c r="A97" s="35"/>
      <c r="B97" s="35"/>
      <c r="C97" s="35" t="s">
        <v>151</v>
      </c>
      <c r="D97" s="32">
        <f>SUM(D91:D96)</f>
        <v>0</v>
      </c>
      <c r="E97" s="35"/>
    </row>
    <row r="98" spans="1:5" s="44" customFormat="1" ht="12.75" x14ac:dyDescent="0.2">
      <c r="A98" s="35"/>
      <c r="B98" s="35"/>
      <c r="C98" s="35" t="s">
        <v>152</v>
      </c>
      <c r="D98" s="32" t="str">
        <f>IF(D97&lt;12,IF(D97&gt;=1,"Onvoldoende",""),"Voldoende")</f>
        <v/>
      </c>
      <c r="E98" s="35"/>
    </row>
    <row r="99" spans="1:5" s="44" customFormat="1" ht="30" customHeight="1" x14ac:dyDescent="0.2">
      <c r="A99" s="46"/>
      <c r="B99" s="46"/>
      <c r="C99" s="46"/>
      <c r="D99" s="31"/>
      <c r="E99" s="46"/>
    </row>
    <row r="100" spans="1:5" s="56" customFormat="1" x14ac:dyDescent="0.25">
      <c r="A100" s="47"/>
      <c r="B100" s="47"/>
      <c r="C100" s="29" t="s">
        <v>132</v>
      </c>
      <c r="D100" s="73">
        <f>SUM(D50+D87+D97)</f>
        <v>0</v>
      </c>
      <c r="E100" s="47"/>
    </row>
    <row r="101" spans="1:5" s="56" customFormat="1" x14ac:dyDescent="0.25">
      <c r="A101" s="47"/>
      <c r="B101" s="47"/>
      <c r="C101" s="29" t="s">
        <v>144</v>
      </c>
      <c r="D101" s="32" t="str">
        <f>IF(AND(D14="JA",D15="JA",D16="JA",D17="JA",D20="JA",D21="JA",D22="JA",D23="JA",D24="JA",OR(D25="JA",D25="NVT")),"Voldaan","Niet voldaan")</f>
        <v>Niet voldaan</v>
      </c>
      <c r="E101" s="47"/>
    </row>
    <row r="102" spans="1:5" s="56" customFormat="1" x14ac:dyDescent="0.25">
      <c r="A102" s="47"/>
      <c r="B102" s="47"/>
      <c r="C102" s="29" t="s">
        <v>73</v>
      </c>
      <c r="D102" s="32" t="str">
        <f>IF(D50&lt;42,IF(D50&gt;=1,"Onvoldoende",""),"Voldoende")</f>
        <v/>
      </c>
      <c r="E102" s="47"/>
    </row>
    <row r="103" spans="1:5" s="56" customFormat="1" x14ac:dyDescent="0.25">
      <c r="A103" s="47"/>
      <c r="B103" s="47"/>
      <c r="C103" s="29" t="s">
        <v>74</v>
      </c>
      <c r="D103" s="32" t="str">
        <f>IF(D87&lt;66,IF(D87&gt;=1,"Onvoldoende",""),"Voldoende")</f>
        <v/>
      </c>
      <c r="E103" s="47"/>
    </row>
    <row r="104" spans="1:5" s="56" customFormat="1" x14ac:dyDescent="0.25">
      <c r="A104" s="47"/>
      <c r="B104" s="47"/>
      <c r="C104" s="29" t="s">
        <v>75</v>
      </c>
      <c r="D104" s="32" t="str">
        <f>IF(D97&lt;12,IF(D97&gt;=1,"Onvoldoende",""),"Voldoende")</f>
        <v/>
      </c>
      <c r="E104" s="47"/>
    </row>
    <row r="105" spans="1:5" s="56" customFormat="1" x14ac:dyDescent="0.25">
      <c r="A105" s="47"/>
      <c r="B105" s="47"/>
      <c r="C105" s="29" t="s">
        <v>8</v>
      </c>
      <c r="D105" s="74" t="str">
        <f>IF(D100&gt;=1,4.5/(180-120)*(D100-120)+5.5,"")</f>
        <v/>
      </c>
      <c r="E105" s="47"/>
    </row>
    <row r="106" spans="1:5" s="56" customFormat="1" x14ac:dyDescent="0.25">
      <c r="A106" s="47"/>
      <c r="B106" s="47"/>
      <c r="C106" s="29"/>
      <c r="D106" s="75" t="str">
        <f>IF(AND(D101="Voldaan",D102="Voldoende",D103="Voldoende",D104="Voldoende"),D105,"VW")</f>
        <v>VW</v>
      </c>
      <c r="E106" s="47"/>
    </row>
    <row r="107" spans="1:5" ht="30" customHeight="1" x14ac:dyDescent="0.3">
      <c r="A107" s="7"/>
      <c r="B107" s="7"/>
      <c r="C107" s="15" t="s">
        <v>153</v>
      </c>
      <c r="D107" s="34" t="str">
        <f>IF(D106="VW","VW",D105)</f>
        <v>VW</v>
      </c>
      <c r="E107" s="7"/>
    </row>
  </sheetData>
  <sheetProtection sheet="1" objects="1" scenarios="1"/>
  <dataValidations count="3">
    <dataValidation type="list" allowBlank="1" showInputMessage="1" showErrorMessage="1" sqref="D29:D49 D54:D86 D91:D96" xr:uid="{899FADC3-F892-40A2-8070-6C6DEE8E45FD}">
      <formula1>"0,1,2,3"</formula1>
    </dataValidation>
    <dataValidation type="list" allowBlank="1" showInputMessage="1" showErrorMessage="1" sqref="D14:D17 D20:D24" xr:uid="{CE2A4721-2D12-4837-89A7-018EE80EF4C3}">
      <formula1>"JA,NEE"</formula1>
    </dataValidation>
    <dataValidation type="list" allowBlank="1" showInputMessage="1" showErrorMessage="1" sqref="D25" xr:uid="{35693DE3-6300-45C6-A680-3ABFB5C79A68}">
      <formula1>"JA,NEE,NVT"</formula1>
    </dataValidation>
  </dataValidations>
  <pageMargins left="0" right="0"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CB0D-7DF7-4B22-970A-34845F41EFD3}">
  <dimension ref="A1:E116"/>
  <sheetViews>
    <sheetView workbookViewId="0">
      <selection activeCell="H10" sqref="H10"/>
    </sheetView>
  </sheetViews>
  <sheetFormatPr defaultColWidth="9.140625" defaultRowHeight="15" x14ac:dyDescent="0.25"/>
  <cols>
    <col min="1" max="1" width="1.42578125" customWidth="1"/>
    <col min="2" max="2" width="11.42578125" customWidth="1"/>
    <col min="3" max="3" width="74.85546875" customWidth="1"/>
    <col min="4" max="4" width="11.42578125" style="22" customWidth="1"/>
    <col min="5" max="5" width="1.42578125" customWidth="1"/>
  </cols>
  <sheetData>
    <row r="1" spans="1:5" x14ac:dyDescent="0.25">
      <c r="A1" s="8"/>
      <c r="B1" s="8"/>
      <c r="C1" s="8"/>
      <c r="D1" s="24"/>
      <c r="E1" s="8"/>
    </row>
    <row r="2" spans="1:5" x14ac:dyDescent="0.25">
      <c r="A2" s="8"/>
      <c r="B2" s="8"/>
      <c r="C2" s="8"/>
      <c r="D2" s="24"/>
      <c r="E2" s="8"/>
    </row>
    <row r="3" spans="1:5" x14ac:dyDescent="0.25">
      <c r="A3" s="8"/>
      <c r="B3" s="8"/>
      <c r="C3" s="8"/>
      <c r="D3" s="24"/>
      <c r="E3" s="8"/>
    </row>
    <row r="4" spans="1:5" x14ac:dyDescent="0.25">
      <c r="A4" s="8"/>
      <c r="B4" s="8"/>
      <c r="C4" s="8"/>
      <c r="D4" s="24"/>
      <c r="E4" s="8"/>
    </row>
    <row r="5" spans="1:5" x14ac:dyDescent="0.25">
      <c r="A5" s="8"/>
      <c r="B5" s="8"/>
      <c r="C5" s="8"/>
      <c r="D5" s="24"/>
      <c r="E5" s="8"/>
    </row>
    <row r="6" spans="1:5" ht="18.75" x14ac:dyDescent="0.3">
      <c r="A6" s="8"/>
      <c r="B6" s="8"/>
      <c r="C6" s="9" t="s">
        <v>176</v>
      </c>
      <c r="D6" s="24"/>
      <c r="E6" s="8"/>
    </row>
    <row r="7" spans="1:5" ht="18.75" x14ac:dyDescent="0.3">
      <c r="A7" s="8"/>
      <c r="B7" s="8"/>
      <c r="C7" s="10"/>
      <c r="D7" s="24"/>
      <c r="E7" s="8"/>
    </row>
    <row r="8" spans="1:5" x14ac:dyDescent="0.25">
      <c r="A8" s="8"/>
      <c r="B8" s="65" t="s">
        <v>134</v>
      </c>
      <c r="C8" s="66"/>
      <c r="D8" s="24"/>
      <c r="E8" s="8"/>
    </row>
    <row r="9" spans="1:5" x14ac:dyDescent="0.25">
      <c r="A9" s="8"/>
      <c r="B9" s="65" t="s">
        <v>0</v>
      </c>
      <c r="C9" s="66"/>
      <c r="D9" s="24"/>
      <c r="E9" s="8"/>
    </row>
    <row r="10" spans="1:5" x14ac:dyDescent="0.25">
      <c r="A10" s="8"/>
      <c r="B10" s="65" t="s">
        <v>158</v>
      </c>
      <c r="C10" s="66"/>
      <c r="D10" s="24"/>
      <c r="E10" s="8"/>
    </row>
    <row r="11" spans="1:5" x14ac:dyDescent="0.25">
      <c r="A11" s="8"/>
      <c r="B11" s="8"/>
      <c r="C11" s="8"/>
      <c r="D11" s="24"/>
      <c r="E11" s="8"/>
    </row>
    <row r="12" spans="1:5" s="28" customFormat="1" ht="18.75" x14ac:dyDescent="0.3">
      <c r="A12" s="57"/>
      <c r="B12" s="57"/>
      <c r="C12" s="36" t="s">
        <v>136</v>
      </c>
      <c r="D12" s="58"/>
      <c r="E12" s="57"/>
    </row>
    <row r="13" spans="1:5" x14ac:dyDescent="0.25">
      <c r="C13" s="16" t="s">
        <v>137</v>
      </c>
      <c r="D13" s="21" t="s">
        <v>150</v>
      </c>
    </row>
    <row r="14" spans="1:5" x14ac:dyDescent="0.25">
      <c r="C14" s="2" t="s">
        <v>196</v>
      </c>
      <c r="D14" s="37"/>
    </row>
    <row r="15" spans="1:5" x14ac:dyDescent="0.25">
      <c r="C15" s="2" t="s">
        <v>178</v>
      </c>
      <c r="D15" s="37"/>
    </row>
    <row r="16" spans="1:5" ht="45" x14ac:dyDescent="0.25">
      <c r="C16" s="2" t="s">
        <v>138</v>
      </c>
      <c r="D16" s="37"/>
    </row>
    <row r="17" spans="1:5" ht="30" x14ac:dyDescent="0.25">
      <c r="C17" s="2" t="s">
        <v>139</v>
      </c>
      <c r="D17" s="37"/>
    </row>
    <row r="18" spans="1:5" x14ac:dyDescent="0.25">
      <c r="A18" s="8"/>
      <c r="B18" s="8"/>
      <c r="C18" s="23"/>
      <c r="D18" s="24"/>
      <c r="E18" s="8"/>
    </row>
    <row r="19" spans="1:5" x14ac:dyDescent="0.25">
      <c r="C19" s="16" t="s">
        <v>140</v>
      </c>
      <c r="D19" s="21" t="s">
        <v>150</v>
      </c>
    </row>
    <row r="20" spans="1:5" x14ac:dyDescent="0.25">
      <c r="C20" s="2" t="s">
        <v>141</v>
      </c>
      <c r="D20" s="37"/>
    </row>
    <row r="21" spans="1:5" x14ac:dyDescent="0.25">
      <c r="C21" s="2" t="s">
        <v>145</v>
      </c>
      <c r="D21" s="37"/>
    </row>
    <row r="22" spans="1:5" x14ac:dyDescent="0.25">
      <c r="C22" s="2" t="s">
        <v>142</v>
      </c>
      <c r="D22" s="37"/>
    </row>
    <row r="23" spans="1:5" ht="30" x14ac:dyDescent="0.25">
      <c r="C23" s="2" t="s">
        <v>168</v>
      </c>
      <c r="D23" s="37"/>
    </row>
    <row r="24" spans="1:5" x14ac:dyDescent="0.25">
      <c r="C24" t="s">
        <v>143</v>
      </c>
      <c r="D24" s="37"/>
    </row>
    <row r="25" spans="1:5" ht="30" x14ac:dyDescent="0.25">
      <c r="C25" s="2" t="s">
        <v>179</v>
      </c>
      <c r="D25" s="37"/>
    </row>
    <row r="26" spans="1:5" x14ac:dyDescent="0.25">
      <c r="A26" s="8"/>
      <c r="B26" s="8"/>
      <c r="C26" s="43" t="s">
        <v>152</v>
      </c>
      <c r="D26" s="35" t="str">
        <f>IF(AND(D14="JA",D15="JA",D16="JA",D17="JA",D20="JA",D21="JA",D22="JA",D23="JA",D24="JA",OR(D25="JA",D25="NVT")),"Voldaan","Niet voldaan")</f>
        <v>Niet voldaan</v>
      </c>
      <c r="E26" s="8"/>
    </row>
    <row r="27" spans="1:5" s="28" customFormat="1" ht="18.75" x14ac:dyDescent="0.3">
      <c r="A27" s="27"/>
      <c r="B27" s="27"/>
      <c r="C27" s="36" t="s">
        <v>4</v>
      </c>
      <c r="D27" s="41"/>
      <c r="E27" s="27"/>
    </row>
    <row r="28" spans="1:5" s="1" customFormat="1" x14ac:dyDescent="0.25">
      <c r="B28" s="1" t="s">
        <v>1</v>
      </c>
      <c r="C28" s="1" t="s">
        <v>5</v>
      </c>
      <c r="D28" s="21" t="s">
        <v>6</v>
      </c>
    </row>
    <row r="29" spans="1:5" ht="30" x14ac:dyDescent="0.25">
      <c r="B29" s="4" t="s">
        <v>2</v>
      </c>
      <c r="C29" s="2" t="s">
        <v>7</v>
      </c>
      <c r="D29" s="38"/>
      <c r="E29" s="3"/>
    </row>
    <row r="30" spans="1:5" x14ac:dyDescent="0.25">
      <c r="B30" s="4" t="s">
        <v>2</v>
      </c>
      <c r="C30" s="2" t="s">
        <v>10</v>
      </c>
      <c r="D30" s="38"/>
    </row>
    <row r="31" spans="1:5" x14ac:dyDescent="0.25">
      <c r="B31" s="4" t="s">
        <v>2</v>
      </c>
      <c r="C31" s="2" t="s">
        <v>11</v>
      </c>
      <c r="D31" s="38"/>
    </row>
    <row r="32" spans="1:5" x14ac:dyDescent="0.25">
      <c r="B32" s="4" t="s">
        <v>2</v>
      </c>
      <c r="C32" s="2" t="s">
        <v>12</v>
      </c>
      <c r="D32" s="38"/>
    </row>
    <row r="33" spans="2:4" ht="30" x14ac:dyDescent="0.25">
      <c r="B33" s="4" t="s">
        <v>2</v>
      </c>
      <c r="C33" s="2" t="s">
        <v>13</v>
      </c>
      <c r="D33" s="38"/>
    </row>
    <row r="34" spans="2:4" x14ac:dyDescent="0.25">
      <c r="B34" s="4" t="s">
        <v>32</v>
      </c>
      <c r="C34" s="2" t="s">
        <v>33</v>
      </c>
      <c r="D34" s="38"/>
    </row>
    <row r="35" spans="2:4" x14ac:dyDescent="0.25">
      <c r="B35" s="4" t="s">
        <v>32</v>
      </c>
      <c r="C35" s="2" t="s">
        <v>34</v>
      </c>
      <c r="D35" s="38"/>
    </row>
    <row r="36" spans="2:4" x14ac:dyDescent="0.25">
      <c r="B36" s="4" t="s">
        <v>32</v>
      </c>
      <c r="C36" s="2" t="s">
        <v>35</v>
      </c>
      <c r="D36" s="38"/>
    </row>
    <row r="37" spans="2:4" x14ac:dyDescent="0.25">
      <c r="B37" s="4" t="s">
        <v>78</v>
      </c>
      <c r="C37" s="2" t="s">
        <v>79</v>
      </c>
      <c r="D37" s="38"/>
    </row>
    <row r="38" spans="2:4" x14ac:dyDescent="0.25">
      <c r="B38" s="4" t="s">
        <v>78</v>
      </c>
      <c r="C38" s="2" t="s">
        <v>80</v>
      </c>
      <c r="D38" s="38"/>
    </row>
    <row r="39" spans="2:4" ht="30" x14ac:dyDescent="0.25">
      <c r="B39" s="4" t="s">
        <v>115</v>
      </c>
      <c r="C39" s="2" t="s">
        <v>116</v>
      </c>
      <c r="D39" s="38"/>
    </row>
    <row r="40" spans="2:4" ht="30" x14ac:dyDescent="0.25">
      <c r="B40" s="4" t="s">
        <v>37</v>
      </c>
      <c r="C40" s="2" t="s">
        <v>36</v>
      </c>
      <c r="D40" s="38"/>
    </row>
    <row r="41" spans="2:4" ht="30" x14ac:dyDescent="0.25">
      <c r="B41" s="4" t="s">
        <v>3</v>
      </c>
      <c r="C41" s="2" t="s">
        <v>14</v>
      </c>
      <c r="D41" s="38"/>
    </row>
    <row r="42" spans="2:4" ht="30" x14ac:dyDescent="0.25">
      <c r="B42" s="4" t="s">
        <v>3</v>
      </c>
      <c r="C42" s="2" t="s">
        <v>15</v>
      </c>
      <c r="D42" s="38"/>
    </row>
    <row r="43" spans="2:4" x14ac:dyDescent="0.25">
      <c r="B43" s="4" t="s">
        <v>38</v>
      </c>
      <c r="C43" s="2" t="s">
        <v>39</v>
      </c>
      <c r="D43" s="38"/>
    </row>
    <row r="44" spans="2:4" ht="30" x14ac:dyDescent="0.25">
      <c r="B44" s="4" t="s">
        <v>38</v>
      </c>
      <c r="C44" s="2" t="s">
        <v>40</v>
      </c>
      <c r="D44" s="38"/>
    </row>
    <row r="45" spans="2:4" ht="30" x14ac:dyDescent="0.25">
      <c r="B45" s="4" t="s">
        <v>38</v>
      </c>
      <c r="C45" s="2" t="s">
        <v>41</v>
      </c>
      <c r="D45" s="38"/>
    </row>
    <row r="46" spans="2:4" ht="30" x14ac:dyDescent="0.25">
      <c r="B46" s="4" t="s">
        <v>38</v>
      </c>
      <c r="C46" s="2" t="s">
        <v>42</v>
      </c>
      <c r="D46" s="38"/>
    </row>
    <row r="47" spans="2:4" ht="30" x14ac:dyDescent="0.25">
      <c r="B47" s="4" t="s">
        <v>38</v>
      </c>
      <c r="C47" s="2" t="s">
        <v>43</v>
      </c>
      <c r="D47" s="38"/>
    </row>
    <row r="48" spans="2:4" ht="30" x14ac:dyDescent="0.25">
      <c r="B48" s="4" t="s">
        <v>81</v>
      </c>
      <c r="C48" s="2" t="s">
        <v>82</v>
      </c>
      <c r="D48" s="38"/>
    </row>
    <row r="49" spans="1:5" ht="30" x14ac:dyDescent="0.25">
      <c r="B49" s="4" t="s">
        <v>81</v>
      </c>
      <c r="C49" s="2" t="s">
        <v>83</v>
      </c>
      <c r="D49" s="38"/>
    </row>
    <row r="50" spans="1:5" ht="30" x14ac:dyDescent="0.25">
      <c r="B50" s="4" t="s">
        <v>81</v>
      </c>
      <c r="C50" s="2" t="s">
        <v>84</v>
      </c>
      <c r="D50" s="38"/>
    </row>
    <row r="51" spans="1:5" ht="30" x14ac:dyDescent="0.25">
      <c r="B51" s="4" t="s">
        <v>117</v>
      </c>
      <c r="C51" s="2" t="s">
        <v>118</v>
      </c>
      <c r="D51" s="38"/>
    </row>
    <row r="52" spans="1:5" s="1" customFormat="1" x14ac:dyDescent="0.25">
      <c r="A52" s="12"/>
      <c r="B52" s="13"/>
      <c r="C52" s="35" t="s">
        <v>151</v>
      </c>
      <c r="D52" s="32">
        <f>SUM(D29:D51)</f>
        <v>0</v>
      </c>
      <c r="E52" s="12"/>
    </row>
    <row r="53" spans="1:5" x14ac:dyDescent="0.25">
      <c r="A53" s="8"/>
      <c r="B53" s="14"/>
      <c r="C53" s="35" t="s">
        <v>152</v>
      </c>
      <c r="D53" s="35" t="str">
        <f>IF(D52&lt;45,IF(D52&gt;=1,"Onvoldoende",""),"Voldoende")</f>
        <v/>
      </c>
      <c r="E53" s="8"/>
    </row>
    <row r="54" spans="1:5" s="26" customFormat="1" ht="18.75" x14ac:dyDescent="0.3">
      <c r="A54" s="25"/>
      <c r="B54" s="25"/>
      <c r="C54" s="36" t="s">
        <v>9</v>
      </c>
      <c r="D54" s="39"/>
      <c r="E54" s="25"/>
    </row>
    <row r="55" spans="1:5" s="1" customFormat="1" x14ac:dyDescent="0.25">
      <c r="B55" s="1" t="s">
        <v>1</v>
      </c>
      <c r="C55" s="1" t="s">
        <v>5</v>
      </c>
      <c r="D55" s="21" t="s">
        <v>6</v>
      </c>
    </row>
    <row r="56" spans="1:5" x14ac:dyDescent="0.25">
      <c r="B56" s="4" t="s">
        <v>16</v>
      </c>
      <c r="C56" s="2" t="s">
        <v>21</v>
      </c>
      <c r="D56" s="38"/>
    </row>
    <row r="57" spans="1:5" ht="30" x14ac:dyDescent="0.25">
      <c r="B57" s="4" t="s">
        <v>44</v>
      </c>
      <c r="C57" s="2" t="s">
        <v>45</v>
      </c>
      <c r="D57" s="38"/>
    </row>
    <row r="58" spans="1:5" x14ac:dyDescent="0.25">
      <c r="B58" s="4" t="s">
        <v>85</v>
      </c>
      <c r="C58" s="2" t="s">
        <v>86</v>
      </c>
      <c r="D58" s="38"/>
    </row>
    <row r="59" spans="1:5" x14ac:dyDescent="0.25">
      <c r="B59" s="4" t="s">
        <v>17</v>
      </c>
      <c r="C59" s="2" t="s">
        <v>22</v>
      </c>
      <c r="D59" s="38"/>
    </row>
    <row r="60" spans="1:5" x14ac:dyDescent="0.25">
      <c r="B60" s="4" t="s">
        <v>46</v>
      </c>
      <c r="C60" s="2" t="s">
        <v>47</v>
      </c>
      <c r="D60" s="38"/>
    </row>
    <row r="61" spans="1:5" x14ac:dyDescent="0.25">
      <c r="B61" s="4" t="s">
        <v>18</v>
      </c>
      <c r="C61" s="2" t="s">
        <v>23</v>
      </c>
      <c r="D61" s="38"/>
    </row>
    <row r="62" spans="1:5" ht="30" x14ac:dyDescent="0.25">
      <c r="B62" s="4" t="s">
        <v>18</v>
      </c>
      <c r="C62" s="2" t="s">
        <v>24</v>
      </c>
      <c r="D62" s="38"/>
    </row>
    <row r="63" spans="1:5" x14ac:dyDescent="0.25">
      <c r="B63" s="4" t="s">
        <v>48</v>
      </c>
      <c r="C63" s="2" t="s">
        <v>49</v>
      </c>
      <c r="D63" s="38"/>
    </row>
    <row r="64" spans="1:5" ht="30" x14ac:dyDescent="0.25">
      <c r="B64" s="4" t="s">
        <v>87</v>
      </c>
      <c r="C64" s="2" t="s">
        <v>88</v>
      </c>
      <c r="D64" s="38"/>
    </row>
    <row r="65" spans="2:4" x14ac:dyDescent="0.25">
      <c r="B65" s="4" t="s">
        <v>87</v>
      </c>
      <c r="C65" s="2" t="s">
        <v>89</v>
      </c>
      <c r="D65" s="38"/>
    </row>
    <row r="66" spans="2:4" ht="30" x14ac:dyDescent="0.25">
      <c r="B66" s="4" t="s">
        <v>119</v>
      </c>
      <c r="C66" s="2" t="s">
        <v>120</v>
      </c>
      <c r="D66" s="38"/>
    </row>
    <row r="67" spans="2:4" ht="30" x14ac:dyDescent="0.25">
      <c r="B67" s="4" t="s">
        <v>19</v>
      </c>
      <c r="C67" s="2" t="s">
        <v>25</v>
      </c>
      <c r="D67" s="38"/>
    </row>
    <row r="68" spans="2:4" ht="30" x14ac:dyDescent="0.25">
      <c r="B68" s="4" t="s">
        <v>90</v>
      </c>
      <c r="C68" s="2" t="s">
        <v>91</v>
      </c>
      <c r="D68" s="38"/>
    </row>
    <row r="69" spans="2:4" ht="30" x14ac:dyDescent="0.25">
      <c r="B69" s="4" t="s">
        <v>90</v>
      </c>
      <c r="C69" s="2" t="s">
        <v>92</v>
      </c>
      <c r="D69" s="38"/>
    </row>
    <row r="70" spans="2:4" ht="30" x14ac:dyDescent="0.25">
      <c r="B70" s="4" t="s">
        <v>93</v>
      </c>
      <c r="C70" s="2" t="s">
        <v>94</v>
      </c>
      <c r="D70" s="38"/>
    </row>
    <row r="71" spans="2:4" x14ac:dyDescent="0.25">
      <c r="B71" s="4" t="s">
        <v>93</v>
      </c>
      <c r="C71" s="2" t="s">
        <v>95</v>
      </c>
      <c r="D71" s="38"/>
    </row>
    <row r="72" spans="2:4" ht="30" x14ac:dyDescent="0.25">
      <c r="B72" s="4" t="s">
        <v>93</v>
      </c>
      <c r="C72" s="2" t="s">
        <v>96</v>
      </c>
      <c r="D72" s="38"/>
    </row>
    <row r="73" spans="2:4" x14ac:dyDescent="0.25">
      <c r="B73" s="4" t="s">
        <v>93</v>
      </c>
      <c r="C73" s="2" t="s">
        <v>97</v>
      </c>
      <c r="D73" s="38"/>
    </row>
    <row r="74" spans="2:4" ht="30" x14ac:dyDescent="0.25">
      <c r="B74" s="4" t="s">
        <v>121</v>
      </c>
      <c r="C74" s="2" t="s">
        <v>122</v>
      </c>
      <c r="D74" s="38"/>
    </row>
    <row r="75" spans="2:4" x14ac:dyDescent="0.25">
      <c r="B75" s="4" t="s">
        <v>20</v>
      </c>
      <c r="C75" s="2" t="s">
        <v>26</v>
      </c>
      <c r="D75" s="38"/>
    </row>
    <row r="76" spans="2:4" x14ac:dyDescent="0.25">
      <c r="B76" s="4" t="s">
        <v>20</v>
      </c>
      <c r="C76" s="2" t="s">
        <v>27</v>
      </c>
      <c r="D76" s="38"/>
    </row>
    <row r="77" spans="2:4" x14ac:dyDescent="0.25">
      <c r="B77" s="4" t="s">
        <v>20</v>
      </c>
      <c r="C77" s="2" t="s">
        <v>28</v>
      </c>
      <c r="D77" s="38"/>
    </row>
    <row r="78" spans="2:4" x14ac:dyDescent="0.25">
      <c r="B78" s="4" t="s">
        <v>50</v>
      </c>
      <c r="C78" s="2" t="s">
        <v>51</v>
      </c>
      <c r="D78" s="38"/>
    </row>
    <row r="79" spans="2:4" x14ac:dyDescent="0.25">
      <c r="B79" s="4" t="s">
        <v>50</v>
      </c>
      <c r="C79" s="2" t="s">
        <v>52</v>
      </c>
      <c r="D79" s="38"/>
    </row>
    <row r="80" spans="2:4" x14ac:dyDescent="0.25">
      <c r="B80" s="4" t="s">
        <v>50</v>
      </c>
      <c r="C80" s="2" t="s">
        <v>53</v>
      </c>
      <c r="D80" s="38"/>
    </row>
    <row r="81" spans="1:5" x14ac:dyDescent="0.25">
      <c r="B81" s="4" t="s">
        <v>50</v>
      </c>
      <c r="C81" s="2" t="s">
        <v>54</v>
      </c>
      <c r="D81" s="38"/>
    </row>
    <row r="82" spans="1:5" x14ac:dyDescent="0.25">
      <c r="B82" s="4" t="s">
        <v>50</v>
      </c>
      <c r="C82" s="2" t="s">
        <v>55</v>
      </c>
      <c r="D82" s="38"/>
    </row>
    <row r="83" spans="1:5" x14ac:dyDescent="0.25">
      <c r="B83" s="4" t="s">
        <v>50</v>
      </c>
      <c r="C83" s="2" t="s">
        <v>56</v>
      </c>
      <c r="D83" s="38"/>
    </row>
    <row r="84" spans="1:5" x14ac:dyDescent="0.25">
      <c r="B84" s="4" t="s">
        <v>50</v>
      </c>
      <c r="C84" s="2" t="s">
        <v>57</v>
      </c>
      <c r="D84" s="38"/>
    </row>
    <row r="85" spans="1:5" x14ac:dyDescent="0.25">
      <c r="B85" s="4" t="s">
        <v>50</v>
      </c>
      <c r="C85" s="2" t="s">
        <v>58</v>
      </c>
      <c r="D85" s="38"/>
    </row>
    <row r="86" spans="1:5" x14ac:dyDescent="0.25">
      <c r="B86" s="4" t="s">
        <v>98</v>
      </c>
      <c r="C86" s="2" t="s">
        <v>99</v>
      </c>
      <c r="D86" s="38"/>
    </row>
    <row r="87" spans="1:5" x14ac:dyDescent="0.25">
      <c r="B87" s="4" t="s">
        <v>98</v>
      </c>
      <c r="C87" s="2" t="s">
        <v>100</v>
      </c>
      <c r="D87" s="38"/>
    </row>
    <row r="88" spans="1:5" ht="30" x14ac:dyDescent="0.25">
      <c r="B88" s="4" t="s">
        <v>98</v>
      </c>
      <c r="C88" s="2" t="s">
        <v>161</v>
      </c>
      <c r="D88" s="38"/>
    </row>
    <row r="89" spans="1:5" ht="30" x14ac:dyDescent="0.25">
      <c r="B89" s="4" t="s">
        <v>98</v>
      </c>
      <c r="C89" s="2" t="s">
        <v>102</v>
      </c>
      <c r="D89" s="38"/>
    </row>
    <row r="90" spans="1:5" ht="30" x14ac:dyDescent="0.25">
      <c r="B90" s="4" t="s">
        <v>98</v>
      </c>
      <c r="C90" s="2" t="s">
        <v>103</v>
      </c>
      <c r="D90" s="38"/>
    </row>
    <row r="91" spans="1:5" ht="30" x14ac:dyDescent="0.25">
      <c r="B91" s="4" t="s">
        <v>123</v>
      </c>
      <c r="C91" s="2" t="s">
        <v>124</v>
      </c>
      <c r="D91" s="38"/>
    </row>
    <row r="92" spans="1:5" s="1" customFormat="1" x14ac:dyDescent="0.25">
      <c r="A92" s="12"/>
      <c r="B92" s="13"/>
      <c r="C92" s="35" t="s">
        <v>151</v>
      </c>
      <c r="D92" s="32">
        <f>SUM(D56:D91)</f>
        <v>0</v>
      </c>
      <c r="E92" s="12"/>
    </row>
    <row r="93" spans="1:5" x14ac:dyDescent="0.25">
      <c r="A93" s="8"/>
      <c r="B93" s="14"/>
      <c r="C93" s="35" t="s">
        <v>152</v>
      </c>
      <c r="D93" s="33" t="str">
        <f>IF(D92&lt;70,IF(D92&gt;=1,"Onvoldoende",""),"Voldoende")</f>
        <v/>
      </c>
      <c r="E93" s="8"/>
    </row>
    <row r="94" spans="1:5" s="28" customFormat="1" ht="18.75" x14ac:dyDescent="0.3">
      <c r="A94" s="27"/>
      <c r="B94" s="27"/>
      <c r="C94" s="36" t="s">
        <v>113</v>
      </c>
      <c r="D94" s="40"/>
      <c r="E94" s="27"/>
    </row>
    <row r="95" spans="1:5" s="1" customFormat="1" x14ac:dyDescent="0.25">
      <c r="B95" s="1" t="s">
        <v>1</v>
      </c>
      <c r="C95" s="1" t="s">
        <v>5</v>
      </c>
      <c r="D95" s="21" t="s">
        <v>6</v>
      </c>
    </row>
    <row r="96" spans="1:5" ht="30" x14ac:dyDescent="0.25">
      <c r="B96" s="6" t="s">
        <v>104</v>
      </c>
      <c r="C96" s="2" t="s">
        <v>105</v>
      </c>
      <c r="D96" s="38"/>
    </row>
    <row r="97" spans="1:5" ht="30" x14ac:dyDescent="0.25">
      <c r="B97" s="6" t="s">
        <v>104</v>
      </c>
      <c r="C97" s="2" t="s">
        <v>106</v>
      </c>
      <c r="D97" s="38"/>
    </row>
    <row r="98" spans="1:5" ht="30" customHeight="1" x14ac:dyDescent="0.25">
      <c r="B98" s="6" t="s">
        <v>104</v>
      </c>
      <c r="C98" s="2" t="s">
        <v>107</v>
      </c>
      <c r="D98" s="38"/>
    </row>
    <row r="99" spans="1:5" ht="60" x14ac:dyDescent="0.25">
      <c r="B99" s="6" t="s">
        <v>119</v>
      </c>
      <c r="C99" s="2" t="s">
        <v>125</v>
      </c>
      <c r="D99" s="38"/>
    </row>
    <row r="100" spans="1:5" ht="30" x14ac:dyDescent="0.25">
      <c r="B100" s="6" t="s">
        <v>126</v>
      </c>
      <c r="C100" s="2" t="s">
        <v>127</v>
      </c>
      <c r="D100" s="38"/>
    </row>
    <row r="101" spans="1:5" ht="30" x14ac:dyDescent="0.25">
      <c r="B101" s="6" t="s">
        <v>108</v>
      </c>
      <c r="C101" s="2" t="s">
        <v>109</v>
      </c>
      <c r="D101" s="38"/>
    </row>
    <row r="102" spans="1:5" ht="30" x14ac:dyDescent="0.25">
      <c r="B102" s="6" t="s">
        <v>104</v>
      </c>
      <c r="C102" s="2" t="s">
        <v>110</v>
      </c>
      <c r="D102" s="38"/>
    </row>
    <row r="103" spans="1:5" ht="60" x14ac:dyDescent="0.25">
      <c r="B103" s="6" t="s">
        <v>111</v>
      </c>
      <c r="C103" s="2" t="s">
        <v>112</v>
      </c>
      <c r="D103" s="38"/>
    </row>
    <row r="104" spans="1:5" ht="60" x14ac:dyDescent="0.25">
      <c r="B104" s="6" t="s">
        <v>128</v>
      </c>
      <c r="C104" s="2" t="s">
        <v>170</v>
      </c>
      <c r="D104" s="38"/>
    </row>
    <row r="105" spans="1:5" x14ac:dyDescent="0.25">
      <c r="B105" s="6" t="s">
        <v>129</v>
      </c>
      <c r="C105" s="2" t="s">
        <v>130</v>
      </c>
      <c r="D105" s="38"/>
    </row>
    <row r="106" spans="1:5" s="44" customFormat="1" ht="12.75" x14ac:dyDescent="0.2">
      <c r="A106" s="35"/>
      <c r="B106" s="35"/>
      <c r="C106" s="35" t="s">
        <v>151</v>
      </c>
      <c r="D106" s="32">
        <f>SUM(D96:D105)</f>
        <v>0</v>
      </c>
      <c r="E106" s="35"/>
    </row>
    <row r="107" spans="1:5" s="44" customFormat="1" ht="12.75" x14ac:dyDescent="0.2">
      <c r="A107" s="35"/>
      <c r="B107" s="35"/>
      <c r="C107" s="35" t="s">
        <v>152</v>
      </c>
      <c r="D107" s="32" t="str">
        <f>IF(D106&lt;18,IF(D106&gt;=1,"Onvoldoende",""),"Voldoende")</f>
        <v/>
      </c>
      <c r="E107" s="35"/>
    </row>
    <row r="108" spans="1:5" s="44" customFormat="1" ht="30" customHeight="1" x14ac:dyDescent="0.2">
      <c r="A108" s="46"/>
      <c r="B108" s="46"/>
      <c r="C108" s="46"/>
      <c r="D108" s="31"/>
      <c r="E108" s="46"/>
    </row>
    <row r="109" spans="1:5" x14ac:dyDescent="0.25">
      <c r="A109" s="50"/>
      <c r="B109" s="50"/>
      <c r="C109" s="29" t="s">
        <v>114</v>
      </c>
      <c r="D109" s="32">
        <f>SUM(D52+D92+D106)</f>
        <v>0</v>
      </c>
      <c r="E109" s="50"/>
    </row>
    <row r="110" spans="1:5" s="17" customFormat="1" x14ac:dyDescent="0.25">
      <c r="A110" s="42"/>
      <c r="B110" s="42"/>
      <c r="C110" s="29" t="s">
        <v>144</v>
      </c>
      <c r="D110" s="32" t="str">
        <f>IF(AND(D14="JA",D15="JA",D16="JA",D17="JA",D20="JA",D21="JA",D22="JA",D23="JA",D24="JA",OR(D25="JA",D25="NVT")),"Voldaan","Niet voldaan")</f>
        <v>Niet voldaan</v>
      </c>
      <c r="E110" s="42"/>
    </row>
    <row r="111" spans="1:5" x14ac:dyDescent="0.25">
      <c r="A111" s="50"/>
      <c r="B111" s="50"/>
      <c r="C111" s="29" t="s">
        <v>73</v>
      </c>
      <c r="D111" s="32" t="str">
        <f>IF(D52&lt;45,IF(D52&gt;=1,"Onvoldoende",""),"Voldoende")</f>
        <v/>
      </c>
      <c r="E111" s="50"/>
    </row>
    <row r="112" spans="1:5" x14ac:dyDescent="0.25">
      <c r="A112" s="50"/>
      <c r="B112" s="50"/>
      <c r="C112" s="29" t="s">
        <v>74</v>
      </c>
      <c r="D112" s="32" t="str">
        <f>IF(D92&lt;70,IF(D92&gt;=1,"Onvoldoende",""),"Voldoende")</f>
        <v/>
      </c>
      <c r="E112" s="50"/>
    </row>
    <row r="113" spans="1:5" x14ac:dyDescent="0.25">
      <c r="A113" s="50"/>
      <c r="B113" s="50"/>
      <c r="C113" s="29" t="s">
        <v>75</v>
      </c>
      <c r="D113" s="32" t="str">
        <f>IF(D106&lt;18,IF(D106&gt;=1,"Onvoldoende",""),"Voldoende")</f>
        <v/>
      </c>
      <c r="E113" s="50"/>
    </row>
    <row r="114" spans="1:5" x14ac:dyDescent="0.25">
      <c r="A114" s="50"/>
      <c r="B114" s="50"/>
      <c r="C114" s="29" t="s">
        <v>8</v>
      </c>
      <c r="D114" s="33" t="str">
        <f>IF(D109&gt;=1,4.5/(207-133)*(D109-133)+5.5,"")</f>
        <v/>
      </c>
      <c r="E114" s="50"/>
    </row>
    <row r="115" spans="1:5" x14ac:dyDescent="0.25">
      <c r="A115" s="50"/>
      <c r="B115" s="50"/>
      <c r="C115" s="29"/>
      <c r="D115" s="71" t="str">
        <f>IF(AND(D110="Voldaan",D111="Voldoende",D112="Voldoende",D113="Voldoende"),D114,"VW")</f>
        <v>VW</v>
      </c>
      <c r="E115" s="50"/>
    </row>
    <row r="116" spans="1:5" ht="30" customHeight="1" x14ac:dyDescent="0.3">
      <c r="A116" s="7"/>
      <c r="B116" s="7"/>
      <c r="C116" s="15" t="s">
        <v>153</v>
      </c>
      <c r="D116" s="34" t="str">
        <f>IF(D115="VW","VW",D114)</f>
        <v>VW</v>
      </c>
      <c r="E116" s="7"/>
    </row>
  </sheetData>
  <sheetProtection sheet="1" objects="1" scenarios="1"/>
  <dataValidations count="3">
    <dataValidation type="list" allowBlank="1" showInputMessage="1" showErrorMessage="1" sqref="D29:D51 D56:D91 D96:D105" xr:uid="{2DED6A7E-C7E0-4527-AEEA-5AA89F29A41D}">
      <formula1>"0,1,2,3"</formula1>
    </dataValidation>
    <dataValidation type="list" allowBlank="1" showInputMessage="1" showErrorMessage="1" sqref="D14:D17 D20:D24" xr:uid="{58CD1C64-8560-4CA2-A41F-D46D5827FBF7}">
      <formula1>"JA,NEE"</formula1>
    </dataValidation>
    <dataValidation type="list" allowBlank="1" showInputMessage="1" showErrorMessage="1" sqref="D25" xr:uid="{AE072655-62CA-4D3C-8D6C-4DAE6FFABD59}">
      <formula1>"JA,NEE,NVT"</formula1>
    </dataValidation>
  </dataValidations>
  <pageMargins left="0" right="0" top="0"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01DE-2CA6-428A-8F6B-5961861C1EFD}">
  <dimension ref="A1:E116"/>
  <sheetViews>
    <sheetView zoomScaleNormal="100" workbookViewId="0">
      <selection activeCell="K9" sqref="K9"/>
    </sheetView>
  </sheetViews>
  <sheetFormatPr defaultColWidth="9.140625" defaultRowHeight="15" x14ac:dyDescent="0.25"/>
  <cols>
    <col min="1" max="1" width="1.42578125" customWidth="1"/>
    <col min="2" max="2" width="11.42578125" customWidth="1"/>
    <col min="3" max="3" width="74.85546875" customWidth="1"/>
    <col min="4" max="4" width="11.42578125" style="22" customWidth="1"/>
    <col min="5" max="5" width="1.42578125" customWidth="1"/>
  </cols>
  <sheetData>
    <row r="1" spans="1:5" x14ac:dyDescent="0.25">
      <c r="A1" s="8"/>
      <c r="B1" s="8"/>
      <c r="C1" s="8"/>
      <c r="D1" s="24"/>
      <c r="E1" s="8"/>
    </row>
    <row r="2" spans="1:5" x14ac:dyDescent="0.25">
      <c r="A2" s="8"/>
      <c r="B2" s="8"/>
      <c r="C2" s="8"/>
      <c r="D2" s="24"/>
      <c r="E2" s="8"/>
    </row>
    <row r="3" spans="1:5" x14ac:dyDescent="0.25">
      <c r="A3" s="8"/>
      <c r="B3" s="8"/>
      <c r="C3" s="8"/>
      <c r="D3" s="24"/>
      <c r="E3" s="8"/>
    </row>
    <row r="4" spans="1:5" x14ac:dyDescent="0.25">
      <c r="A4" s="8"/>
      <c r="B4" s="8"/>
      <c r="C4" s="8"/>
      <c r="D4" s="24"/>
      <c r="E4" s="8"/>
    </row>
    <row r="5" spans="1:5" x14ac:dyDescent="0.25">
      <c r="A5" s="8"/>
      <c r="B5" s="8"/>
      <c r="C5" s="8"/>
      <c r="D5" s="24"/>
      <c r="E5" s="8"/>
    </row>
    <row r="6" spans="1:5" ht="18.75" x14ac:dyDescent="0.3">
      <c r="A6" s="8"/>
      <c r="B6" s="8"/>
      <c r="C6" s="9" t="s">
        <v>177</v>
      </c>
      <c r="D6" s="24"/>
      <c r="E6" s="8"/>
    </row>
    <row r="7" spans="1:5" ht="18.75" x14ac:dyDescent="0.3">
      <c r="A7" s="8"/>
      <c r="B7" s="8"/>
      <c r="C7" s="10"/>
      <c r="D7" s="24"/>
      <c r="E7" s="8"/>
    </row>
    <row r="8" spans="1:5" x14ac:dyDescent="0.25">
      <c r="A8" s="8"/>
      <c r="B8" s="65" t="s">
        <v>134</v>
      </c>
      <c r="C8" s="70"/>
      <c r="D8" s="24"/>
      <c r="E8" s="8"/>
    </row>
    <row r="9" spans="1:5" x14ac:dyDescent="0.25">
      <c r="A9" s="8"/>
      <c r="B9" s="65" t="s">
        <v>0</v>
      </c>
      <c r="C9" s="70"/>
      <c r="D9" s="24"/>
      <c r="E9" s="8"/>
    </row>
    <row r="10" spans="1:5" x14ac:dyDescent="0.25">
      <c r="A10" s="8"/>
      <c r="B10" s="65" t="s">
        <v>158</v>
      </c>
      <c r="C10" s="70"/>
      <c r="D10" s="24"/>
      <c r="E10" s="8"/>
    </row>
    <row r="11" spans="1:5" x14ac:dyDescent="0.25">
      <c r="A11" s="8"/>
      <c r="B11" s="8"/>
      <c r="C11" s="8"/>
      <c r="D11" s="24"/>
      <c r="E11" s="8"/>
    </row>
    <row r="12" spans="1:5" s="28" customFormat="1" ht="18.75" x14ac:dyDescent="0.3">
      <c r="A12" s="27"/>
      <c r="B12" s="27"/>
      <c r="C12" s="36" t="s">
        <v>136</v>
      </c>
      <c r="D12" s="41"/>
      <c r="E12" s="27"/>
    </row>
    <row r="13" spans="1:5" x14ac:dyDescent="0.25">
      <c r="C13" s="16" t="s">
        <v>137</v>
      </c>
      <c r="D13" s="21" t="s">
        <v>150</v>
      </c>
    </row>
    <row r="14" spans="1:5" x14ac:dyDescent="0.25">
      <c r="C14" s="2" t="s">
        <v>196</v>
      </c>
      <c r="D14" s="37"/>
    </row>
    <row r="15" spans="1:5" x14ac:dyDescent="0.25">
      <c r="C15" s="2" t="s">
        <v>178</v>
      </c>
      <c r="D15" s="37"/>
    </row>
    <row r="16" spans="1:5" ht="45" x14ac:dyDescent="0.25">
      <c r="C16" s="2" t="s">
        <v>138</v>
      </c>
      <c r="D16" s="37"/>
    </row>
    <row r="17" spans="1:5" ht="30" x14ac:dyDescent="0.25">
      <c r="C17" s="2" t="s">
        <v>139</v>
      </c>
      <c r="D17" s="37"/>
    </row>
    <row r="18" spans="1:5" ht="15" customHeight="1" x14ac:dyDescent="0.25">
      <c r="A18" s="8"/>
      <c r="B18" s="8"/>
      <c r="C18" s="23"/>
      <c r="D18" s="24"/>
      <c r="E18" s="8"/>
    </row>
    <row r="19" spans="1:5" x14ac:dyDescent="0.25">
      <c r="C19" s="16" t="s">
        <v>140</v>
      </c>
      <c r="D19" s="21" t="s">
        <v>150</v>
      </c>
    </row>
    <row r="20" spans="1:5" x14ac:dyDescent="0.25">
      <c r="C20" s="2" t="s">
        <v>141</v>
      </c>
      <c r="D20" s="37"/>
    </row>
    <row r="21" spans="1:5" x14ac:dyDescent="0.25">
      <c r="C21" s="2" t="s">
        <v>145</v>
      </c>
      <c r="D21" s="37"/>
    </row>
    <row r="22" spans="1:5" x14ac:dyDescent="0.25">
      <c r="C22" s="2" t="s">
        <v>142</v>
      </c>
      <c r="D22" s="37"/>
    </row>
    <row r="23" spans="1:5" ht="30" x14ac:dyDescent="0.25">
      <c r="C23" s="2" t="s">
        <v>168</v>
      </c>
      <c r="D23" s="37"/>
    </row>
    <row r="24" spans="1:5" x14ac:dyDescent="0.25">
      <c r="C24" t="s">
        <v>143</v>
      </c>
      <c r="D24" s="37"/>
    </row>
    <row r="25" spans="1:5" ht="30" x14ac:dyDescent="0.25">
      <c r="C25" s="2" t="s">
        <v>179</v>
      </c>
      <c r="D25" s="37"/>
    </row>
    <row r="26" spans="1:5" ht="15" customHeight="1" x14ac:dyDescent="0.25">
      <c r="A26" s="8"/>
      <c r="B26" s="8"/>
      <c r="C26" s="43" t="s">
        <v>152</v>
      </c>
      <c r="D26" s="35" t="str">
        <f>IF(AND(D14="JA",D15="JA",D16="JA",D17="JA",D20="JA",D21="JA",D22="JA",D23="JA",D24="JA",OR(D25="JA",D25="NVT")),"Voldaan","Niet voldaan")</f>
        <v>Niet voldaan</v>
      </c>
      <c r="E26" s="8"/>
    </row>
    <row r="27" spans="1:5" s="28" customFormat="1" ht="18.75" x14ac:dyDescent="0.3">
      <c r="A27" s="27"/>
      <c r="B27" s="27"/>
      <c r="C27" s="36" t="s">
        <v>4</v>
      </c>
      <c r="D27" s="41"/>
      <c r="E27" s="27"/>
    </row>
    <row r="28" spans="1:5" s="1" customFormat="1" x14ac:dyDescent="0.25">
      <c r="B28" s="1" t="s">
        <v>1</v>
      </c>
      <c r="C28" s="1" t="s">
        <v>5</v>
      </c>
      <c r="D28" s="21" t="s">
        <v>6</v>
      </c>
    </row>
    <row r="29" spans="1:5" ht="30" x14ac:dyDescent="0.25">
      <c r="B29" s="4" t="s">
        <v>2</v>
      </c>
      <c r="C29" s="2" t="s">
        <v>7</v>
      </c>
      <c r="D29" s="38"/>
      <c r="E29" s="3"/>
    </row>
    <row r="30" spans="1:5" x14ac:dyDescent="0.25">
      <c r="B30" s="4" t="s">
        <v>2</v>
      </c>
      <c r="C30" s="2" t="s">
        <v>10</v>
      </c>
      <c r="D30" s="38"/>
    </row>
    <row r="31" spans="1:5" x14ac:dyDescent="0.25">
      <c r="B31" s="4" t="s">
        <v>2</v>
      </c>
      <c r="C31" s="2" t="s">
        <v>11</v>
      </c>
      <c r="D31" s="38"/>
    </row>
    <row r="32" spans="1:5" x14ac:dyDescent="0.25">
      <c r="B32" s="4" t="s">
        <v>2</v>
      </c>
      <c r="C32" s="2" t="s">
        <v>12</v>
      </c>
      <c r="D32" s="38"/>
    </row>
    <row r="33" spans="2:4" ht="30" x14ac:dyDescent="0.25">
      <c r="B33" s="4" t="s">
        <v>2</v>
      </c>
      <c r="C33" s="2" t="s">
        <v>13</v>
      </c>
      <c r="D33" s="38"/>
    </row>
    <row r="34" spans="2:4" x14ac:dyDescent="0.25">
      <c r="B34" s="4" t="s">
        <v>32</v>
      </c>
      <c r="C34" s="2" t="s">
        <v>33</v>
      </c>
      <c r="D34" s="38"/>
    </row>
    <row r="35" spans="2:4" x14ac:dyDescent="0.25">
      <c r="B35" s="4" t="s">
        <v>32</v>
      </c>
      <c r="C35" s="2" t="s">
        <v>34</v>
      </c>
      <c r="D35" s="38"/>
    </row>
    <row r="36" spans="2:4" x14ac:dyDescent="0.25">
      <c r="B36" s="4" t="s">
        <v>32</v>
      </c>
      <c r="C36" s="2" t="s">
        <v>35</v>
      </c>
      <c r="D36" s="38"/>
    </row>
    <row r="37" spans="2:4" x14ac:dyDescent="0.25">
      <c r="B37" s="4" t="s">
        <v>78</v>
      </c>
      <c r="C37" s="2" t="s">
        <v>79</v>
      </c>
      <c r="D37" s="38"/>
    </row>
    <row r="38" spans="2:4" x14ac:dyDescent="0.25">
      <c r="B38" s="4" t="s">
        <v>78</v>
      </c>
      <c r="C38" s="2" t="s">
        <v>80</v>
      </c>
      <c r="D38" s="38"/>
    </row>
    <row r="39" spans="2:4" ht="30" x14ac:dyDescent="0.25">
      <c r="B39" s="4" t="s">
        <v>115</v>
      </c>
      <c r="C39" s="2" t="s">
        <v>116</v>
      </c>
      <c r="D39" s="38"/>
    </row>
    <row r="40" spans="2:4" ht="30" x14ac:dyDescent="0.25">
      <c r="B40" s="4" t="s">
        <v>37</v>
      </c>
      <c r="C40" s="2" t="s">
        <v>36</v>
      </c>
      <c r="D40" s="38"/>
    </row>
    <row r="41" spans="2:4" ht="30" x14ac:dyDescent="0.25">
      <c r="B41" s="4" t="s">
        <v>3</v>
      </c>
      <c r="C41" s="2" t="s">
        <v>14</v>
      </c>
      <c r="D41" s="38"/>
    </row>
    <row r="42" spans="2:4" ht="30" x14ac:dyDescent="0.25">
      <c r="B42" s="4" t="s">
        <v>3</v>
      </c>
      <c r="C42" s="2" t="s">
        <v>15</v>
      </c>
      <c r="D42" s="38"/>
    </row>
    <row r="43" spans="2:4" x14ac:dyDescent="0.25">
      <c r="B43" s="4" t="s">
        <v>38</v>
      </c>
      <c r="C43" s="2" t="s">
        <v>39</v>
      </c>
      <c r="D43" s="38"/>
    </row>
    <row r="44" spans="2:4" ht="30" x14ac:dyDescent="0.25">
      <c r="B44" s="4" t="s">
        <v>38</v>
      </c>
      <c r="C44" s="2" t="s">
        <v>40</v>
      </c>
      <c r="D44" s="38"/>
    </row>
    <row r="45" spans="2:4" ht="30" x14ac:dyDescent="0.25">
      <c r="B45" s="4" t="s">
        <v>38</v>
      </c>
      <c r="C45" s="2" t="s">
        <v>41</v>
      </c>
      <c r="D45" s="38"/>
    </row>
    <row r="46" spans="2:4" ht="30" x14ac:dyDescent="0.25">
      <c r="B46" s="4" t="s">
        <v>38</v>
      </c>
      <c r="C46" s="2" t="s">
        <v>42</v>
      </c>
      <c r="D46" s="38"/>
    </row>
    <row r="47" spans="2:4" ht="30" x14ac:dyDescent="0.25">
      <c r="B47" s="4" t="s">
        <v>38</v>
      </c>
      <c r="C47" s="2" t="s">
        <v>43</v>
      </c>
      <c r="D47" s="38"/>
    </row>
    <row r="48" spans="2:4" ht="30" x14ac:dyDescent="0.25">
      <c r="B48" s="4" t="s">
        <v>81</v>
      </c>
      <c r="C48" s="2" t="s">
        <v>82</v>
      </c>
      <c r="D48" s="38"/>
    </row>
    <row r="49" spans="1:5" ht="30" x14ac:dyDescent="0.25">
      <c r="B49" s="4" t="s">
        <v>81</v>
      </c>
      <c r="C49" s="2" t="s">
        <v>83</v>
      </c>
      <c r="D49" s="38"/>
    </row>
    <row r="50" spans="1:5" ht="30" x14ac:dyDescent="0.25">
      <c r="B50" s="4" t="s">
        <v>81</v>
      </c>
      <c r="C50" s="2" t="s">
        <v>84</v>
      </c>
      <c r="D50" s="38"/>
    </row>
    <row r="51" spans="1:5" ht="30" x14ac:dyDescent="0.25">
      <c r="B51" s="4" t="s">
        <v>117</v>
      </c>
      <c r="C51" s="2" t="s">
        <v>118</v>
      </c>
      <c r="D51" s="38"/>
    </row>
    <row r="52" spans="1:5" s="44" customFormat="1" ht="15" customHeight="1" x14ac:dyDescent="0.2">
      <c r="A52" s="35"/>
      <c r="B52" s="35"/>
      <c r="C52" s="35" t="s">
        <v>151</v>
      </c>
      <c r="D52" s="32">
        <f>SUM(D29:D51)</f>
        <v>0</v>
      </c>
      <c r="E52" s="35"/>
    </row>
    <row r="53" spans="1:5" s="44" customFormat="1" ht="15" customHeight="1" x14ac:dyDescent="0.2">
      <c r="A53" s="35"/>
      <c r="B53" s="35"/>
      <c r="C53" s="35" t="s">
        <v>152</v>
      </c>
      <c r="D53" s="35" t="str">
        <f>IF(D52&lt;46,IF(D52&gt;=1,"Onvoldoende",""),"Voldoende")</f>
        <v/>
      </c>
      <c r="E53" s="35"/>
    </row>
    <row r="54" spans="1:5" s="26" customFormat="1" ht="18.75" x14ac:dyDescent="0.3">
      <c r="A54" s="25"/>
      <c r="B54" s="25"/>
      <c r="C54" s="36" t="s">
        <v>9</v>
      </c>
      <c r="D54" s="39"/>
      <c r="E54" s="25"/>
    </row>
    <row r="55" spans="1:5" s="1" customFormat="1" x14ac:dyDescent="0.25">
      <c r="B55" s="1" t="s">
        <v>1</v>
      </c>
      <c r="C55" s="1" t="s">
        <v>5</v>
      </c>
      <c r="D55" s="21" t="s">
        <v>6</v>
      </c>
    </row>
    <row r="56" spans="1:5" x14ac:dyDescent="0.25">
      <c r="B56" s="4" t="s">
        <v>16</v>
      </c>
      <c r="C56" s="2" t="s">
        <v>21</v>
      </c>
      <c r="D56" s="38"/>
    </row>
    <row r="57" spans="1:5" ht="30" x14ac:dyDescent="0.25">
      <c r="B57" s="4" t="s">
        <v>44</v>
      </c>
      <c r="C57" s="2" t="s">
        <v>45</v>
      </c>
      <c r="D57" s="38"/>
    </row>
    <row r="58" spans="1:5" x14ac:dyDescent="0.25">
      <c r="B58" s="4" t="s">
        <v>85</v>
      </c>
      <c r="C58" s="2" t="s">
        <v>86</v>
      </c>
      <c r="D58" s="38"/>
    </row>
    <row r="59" spans="1:5" x14ac:dyDescent="0.25">
      <c r="B59" s="4" t="s">
        <v>17</v>
      </c>
      <c r="C59" s="2" t="s">
        <v>22</v>
      </c>
      <c r="D59" s="38"/>
    </row>
    <row r="60" spans="1:5" x14ac:dyDescent="0.25">
      <c r="B60" s="4" t="s">
        <v>46</v>
      </c>
      <c r="C60" s="2" t="s">
        <v>47</v>
      </c>
      <c r="D60" s="38"/>
    </row>
    <row r="61" spans="1:5" x14ac:dyDescent="0.25">
      <c r="B61" s="4" t="s">
        <v>18</v>
      </c>
      <c r="C61" s="2" t="s">
        <v>23</v>
      </c>
      <c r="D61" s="38"/>
    </row>
    <row r="62" spans="1:5" ht="30" x14ac:dyDescent="0.25">
      <c r="B62" s="4" t="s">
        <v>18</v>
      </c>
      <c r="C62" s="2" t="s">
        <v>24</v>
      </c>
      <c r="D62" s="38"/>
    </row>
    <row r="63" spans="1:5" x14ac:dyDescent="0.25">
      <c r="B63" s="4" t="s">
        <v>48</v>
      </c>
      <c r="C63" s="2" t="s">
        <v>49</v>
      </c>
      <c r="D63" s="38"/>
    </row>
    <row r="64" spans="1:5" ht="30" x14ac:dyDescent="0.25">
      <c r="B64" s="4" t="s">
        <v>87</v>
      </c>
      <c r="C64" s="2" t="s">
        <v>88</v>
      </c>
      <c r="D64" s="38"/>
    </row>
    <row r="65" spans="2:4" x14ac:dyDescent="0.25">
      <c r="B65" s="4" t="s">
        <v>87</v>
      </c>
      <c r="C65" s="2" t="s">
        <v>89</v>
      </c>
      <c r="D65" s="38"/>
    </row>
    <row r="66" spans="2:4" ht="30" x14ac:dyDescent="0.25">
      <c r="B66" s="4" t="s">
        <v>119</v>
      </c>
      <c r="C66" s="2" t="s">
        <v>120</v>
      </c>
      <c r="D66" s="38"/>
    </row>
    <row r="67" spans="2:4" ht="30" x14ac:dyDescent="0.25">
      <c r="B67" s="4" t="s">
        <v>19</v>
      </c>
      <c r="C67" s="2" t="s">
        <v>25</v>
      </c>
      <c r="D67" s="38"/>
    </row>
    <row r="68" spans="2:4" ht="30" x14ac:dyDescent="0.25">
      <c r="B68" s="4" t="s">
        <v>90</v>
      </c>
      <c r="C68" s="2" t="s">
        <v>91</v>
      </c>
      <c r="D68" s="38"/>
    </row>
    <row r="69" spans="2:4" ht="30" x14ac:dyDescent="0.25">
      <c r="B69" s="4" t="s">
        <v>90</v>
      </c>
      <c r="C69" s="2" t="s">
        <v>92</v>
      </c>
      <c r="D69" s="38"/>
    </row>
    <row r="70" spans="2:4" ht="30" x14ac:dyDescent="0.25">
      <c r="B70" s="4" t="s">
        <v>93</v>
      </c>
      <c r="C70" s="2" t="s">
        <v>94</v>
      </c>
      <c r="D70" s="38"/>
    </row>
    <row r="71" spans="2:4" x14ac:dyDescent="0.25">
      <c r="B71" s="4" t="s">
        <v>93</v>
      </c>
      <c r="C71" s="2" t="s">
        <v>95</v>
      </c>
      <c r="D71" s="38"/>
    </row>
    <row r="72" spans="2:4" ht="30" x14ac:dyDescent="0.25">
      <c r="B72" s="4" t="s">
        <v>93</v>
      </c>
      <c r="C72" s="2" t="s">
        <v>96</v>
      </c>
      <c r="D72" s="38"/>
    </row>
    <row r="73" spans="2:4" x14ac:dyDescent="0.25">
      <c r="B73" s="4" t="s">
        <v>93</v>
      </c>
      <c r="C73" s="2" t="s">
        <v>97</v>
      </c>
      <c r="D73" s="38"/>
    </row>
    <row r="74" spans="2:4" ht="30" x14ac:dyDescent="0.25">
      <c r="B74" s="4" t="s">
        <v>121</v>
      </c>
      <c r="C74" s="2" t="s">
        <v>122</v>
      </c>
      <c r="D74" s="38"/>
    </row>
    <row r="75" spans="2:4" x14ac:dyDescent="0.25">
      <c r="B75" s="4" t="s">
        <v>20</v>
      </c>
      <c r="C75" s="2" t="s">
        <v>26</v>
      </c>
      <c r="D75" s="38"/>
    </row>
    <row r="76" spans="2:4" x14ac:dyDescent="0.25">
      <c r="B76" s="4" t="s">
        <v>20</v>
      </c>
      <c r="C76" s="2" t="s">
        <v>27</v>
      </c>
      <c r="D76" s="38"/>
    </row>
    <row r="77" spans="2:4" x14ac:dyDescent="0.25">
      <c r="B77" s="4" t="s">
        <v>20</v>
      </c>
      <c r="C77" s="2" t="s">
        <v>28</v>
      </c>
      <c r="D77" s="38"/>
    </row>
    <row r="78" spans="2:4" x14ac:dyDescent="0.25">
      <c r="B78" s="4" t="s">
        <v>50</v>
      </c>
      <c r="C78" s="2" t="s">
        <v>51</v>
      </c>
      <c r="D78" s="38"/>
    </row>
    <row r="79" spans="2:4" x14ac:dyDescent="0.25">
      <c r="B79" s="4" t="s">
        <v>50</v>
      </c>
      <c r="C79" s="2" t="s">
        <v>52</v>
      </c>
      <c r="D79" s="38"/>
    </row>
    <row r="80" spans="2:4" x14ac:dyDescent="0.25">
      <c r="B80" s="4" t="s">
        <v>50</v>
      </c>
      <c r="C80" s="2" t="s">
        <v>53</v>
      </c>
      <c r="D80" s="38"/>
    </row>
    <row r="81" spans="1:5" x14ac:dyDescent="0.25">
      <c r="B81" s="4" t="s">
        <v>50</v>
      </c>
      <c r="C81" s="2" t="s">
        <v>54</v>
      </c>
      <c r="D81" s="38"/>
    </row>
    <row r="82" spans="1:5" x14ac:dyDescent="0.25">
      <c r="B82" s="4" t="s">
        <v>50</v>
      </c>
      <c r="C82" s="2" t="s">
        <v>55</v>
      </c>
      <c r="D82" s="38"/>
    </row>
    <row r="83" spans="1:5" x14ac:dyDescent="0.25">
      <c r="B83" s="4" t="s">
        <v>50</v>
      </c>
      <c r="C83" s="2" t="s">
        <v>56</v>
      </c>
      <c r="D83" s="38"/>
    </row>
    <row r="84" spans="1:5" x14ac:dyDescent="0.25">
      <c r="B84" s="4" t="s">
        <v>50</v>
      </c>
      <c r="C84" s="2" t="s">
        <v>57</v>
      </c>
      <c r="D84" s="38"/>
    </row>
    <row r="85" spans="1:5" x14ac:dyDescent="0.25">
      <c r="B85" s="4" t="s">
        <v>50</v>
      </c>
      <c r="C85" s="5" t="s">
        <v>58</v>
      </c>
      <c r="D85" s="38"/>
    </row>
    <row r="86" spans="1:5" x14ac:dyDescent="0.25">
      <c r="B86" s="4" t="s">
        <v>98</v>
      </c>
      <c r="C86" s="2" t="s">
        <v>99</v>
      </c>
      <c r="D86" s="38"/>
    </row>
    <row r="87" spans="1:5" x14ac:dyDescent="0.25">
      <c r="B87" s="4" t="s">
        <v>98</v>
      </c>
      <c r="C87" s="2" t="s">
        <v>100</v>
      </c>
      <c r="D87" s="38"/>
    </row>
    <row r="88" spans="1:5" ht="30" x14ac:dyDescent="0.25">
      <c r="B88" s="4" t="s">
        <v>98</v>
      </c>
      <c r="C88" s="2" t="s">
        <v>161</v>
      </c>
      <c r="D88" s="38"/>
    </row>
    <row r="89" spans="1:5" ht="30" x14ac:dyDescent="0.25">
      <c r="B89" s="4" t="s">
        <v>98</v>
      </c>
      <c r="C89" s="2" t="s">
        <v>102</v>
      </c>
      <c r="D89" s="38"/>
    </row>
    <row r="90" spans="1:5" ht="30" x14ac:dyDescent="0.25">
      <c r="B90" s="4" t="s">
        <v>98</v>
      </c>
      <c r="C90" s="2" t="s">
        <v>103</v>
      </c>
      <c r="D90" s="38"/>
    </row>
    <row r="91" spans="1:5" ht="30" x14ac:dyDescent="0.25">
      <c r="B91" s="4" t="s">
        <v>123</v>
      </c>
      <c r="C91" s="2" t="s">
        <v>124</v>
      </c>
      <c r="D91" s="38"/>
    </row>
    <row r="92" spans="1:5" s="44" customFormat="1" ht="15" customHeight="1" x14ac:dyDescent="0.2">
      <c r="A92" s="35"/>
      <c r="B92" s="35"/>
      <c r="C92" s="35" t="s">
        <v>151</v>
      </c>
      <c r="D92" s="32">
        <f>SUM(D56:D91)</f>
        <v>0</v>
      </c>
      <c r="E92" s="35"/>
    </row>
    <row r="93" spans="1:5" s="44" customFormat="1" ht="15" customHeight="1" x14ac:dyDescent="0.2">
      <c r="A93" s="35"/>
      <c r="B93" s="35"/>
      <c r="C93" s="35" t="s">
        <v>152</v>
      </c>
      <c r="D93" s="33" t="str">
        <f>IF(D92&lt;72,IF(D92&gt;=1,"Onvoldoende",""),"Voldoende")</f>
        <v/>
      </c>
      <c r="E93" s="35"/>
    </row>
    <row r="94" spans="1:5" s="28" customFormat="1" ht="18.75" x14ac:dyDescent="0.3">
      <c r="A94" s="27"/>
      <c r="B94" s="27"/>
      <c r="C94" s="36" t="s">
        <v>113</v>
      </c>
      <c r="D94" s="40"/>
      <c r="E94" s="27"/>
    </row>
    <row r="95" spans="1:5" s="1" customFormat="1" x14ac:dyDescent="0.25">
      <c r="B95" s="1" t="s">
        <v>1</v>
      </c>
      <c r="C95" s="1" t="s">
        <v>5</v>
      </c>
      <c r="D95" s="21" t="s">
        <v>6</v>
      </c>
    </row>
    <row r="96" spans="1:5" ht="30" x14ac:dyDescent="0.25">
      <c r="B96" s="6" t="s">
        <v>104</v>
      </c>
      <c r="C96" s="2" t="s">
        <v>105</v>
      </c>
      <c r="D96" s="38"/>
    </row>
    <row r="97" spans="1:5" ht="30" x14ac:dyDescent="0.25">
      <c r="B97" s="6" t="s">
        <v>104</v>
      </c>
      <c r="C97" s="2" t="s">
        <v>106</v>
      </c>
      <c r="D97" s="38"/>
    </row>
    <row r="98" spans="1:5" ht="30" customHeight="1" x14ac:dyDescent="0.25">
      <c r="B98" s="6" t="s">
        <v>104</v>
      </c>
      <c r="C98" s="2" t="s">
        <v>107</v>
      </c>
      <c r="D98" s="38"/>
    </row>
    <row r="99" spans="1:5" ht="60" x14ac:dyDescent="0.25">
      <c r="B99" s="6" t="s">
        <v>119</v>
      </c>
      <c r="C99" s="2" t="s">
        <v>125</v>
      </c>
      <c r="D99" s="38"/>
    </row>
    <row r="100" spans="1:5" ht="30" x14ac:dyDescent="0.25">
      <c r="B100" s="6" t="s">
        <v>126</v>
      </c>
      <c r="C100" s="2" t="s">
        <v>127</v>
      </c>
      <c r="D100" s="38"/>
    </row>
    <row r="101" spans="1:5" ht="30" x14ac:dyDescent="0.25">
      <c r="B101" s="6" t="s">
        <v>108</v>
      </c>
      <c r="C101" s="2" t="s">
        <v>109</v>
      </c>
      <c r="D101" s="38"/>
    </row>
    <row r="102" spans="1:5" ht="30" x14ac:dyDescent="0.25">
      <c r="B102" s="6" t="s">
        <v>104</v>
      </c>
      <c r="C102" s="2" t="s">
        <v>110</v>
      </c>
      <c r="D102" s="38"/>
    </row>
    <row r="103" spans="1:5" ht="60" x14ac:dyDescent="0.25">
      <c r="B103" s="6" t="s">
        <v>111</v>
      </c>
      <c r="C103" s="2" t="s">
        <v>112</v>
      </c>
      <c r="D103" s="38"/>
    </row>
    <row r="104" spans="1:5" ht="60" x14ac:dyDescent="0.25">
      <c r="B104" s="6" t="s">
        <v>128</v>
      </c>
      <c r="C104" s="2" t="s">
        <v>170</v>
      </c>
      <c r="D104" s="38"/>
    </row>
    <row r="105" spans="1:5" x14ac:dyDescent="0.25">
      <c r="B105" s="6" t="s">
        <v>129</v>
      </c>
      <c r="C105" s="2" t="s">
        <v>130</v>
      </c>
      <c r="D105" s="38"/>
    </row>
    <row r="106" spans="1:5" s="1" customFormat="1" ht="15" customHeight="1" x14ac:dyDescent="0.25">
      <c r="A106" s="12"/>
      <c r="B106" s="13"/>
      <c r="C106" s="35" t="s">
        <v>151</v>
      </c>
      <c r="D106" s="32">
        <f>SUM(D96:D105)</f>
        <v>0</v>
      </c>
      <c r="E106" s="12"/>
    </row>
    <row r="107" spans="1:5" ht="15" customHeight="1" x14ac:dyDescent="0.25">
      <c r="A107" s="8"/>
      <c r="B107" s="8"/>
      <c r="C107" s="35" t="s">
        <v>152</v>
      </c>
      <c r="D107" s="32" t="str">
        <f>IF(D106&lt;20,IF(D106&gt;=1,"Onvoldoende",""),"Voldoende")</f>
        <v/>
      </c>
      <c r="E107" s="8"/>
    </row>
    <row r="108" spans="1:5" ht="30" customHeight="1" x14ac:dyDescent="0.25">
      <c r="A108" s="7"/>
      <c r="B108" s="7"/>
      <c r="C108" s="46"/>
      <c r="D108" s="31"/>
      <c r="E108" s="7"/>
    </row>
    <row r="109" spans="1:5" x14ac:dyDescent="0.25">
      <c r="A109" s="47"/>
      <c r="B109" s="47"/>
      <c r="C109" s="29" t="s">
        <v>133</v>
      </c>
      <c r="D109" s="32">
        <f>SUM(D52+D92+D106)</f>
        <v>0</v>
      </c>
      <c r="E109" s="47"/>
    </row>
    <row r="110" spans="1:5" s="17" customFormat="1" x14ac:dyDescent="0.25">
      <c r="A110" s="42"/>
      <c r="B110" s="42"/>
      <c r="C110" s="29" t="s">
        <v>144</v>
      </c>
      <c r="D110" s="32" t="str">
        <f>IF(AND(D14="JA",D15="JA",D16="JA",D17="JA",D20="JA",D21="JA",D22="JA",D23="JA",D24="JA",OR(D25="JA",D25="NVT")),"Voldaan","Niet voldaan")</f>
        <v>Niet voldaan</v>
      </c>
      <c r="E110" s="42"/>
    </row>
    <row r="111" spans="1:5" x14ac:dyDescent="0.25">
      <c r="A111" s="47"/>
      <c r="B111" s="47"/>
      <c r="C111" s="29" t="s">
        <v>73</v>
      </c>
      <c r="D111" s="32" t="str">
        <f>IF(D52&lt;46,IF(D52&gt;=1,"Onvoldoende",""),"Voldoende")</f>
        <v/>
      </c>
      <c r="E111" s="47"/>
    </row>
    <row r="112" spans="1:5" x14ac:dyDescent="0.25">
      <c r="A112" s="47"/>
      <c r="B112" s="47"/>
      <c r="C112" s="29" t="s">
        <v>74</v>
      </c>
      <c r="D112" s="32" t="str">
        <f>D93</f>
        <v/>
      </c>
      <c r="E112" s="47"/>
    </row>
    <row r="113" spans="1:5" x14ac:dyDescent="0.25">
      <c r="A113" s="47"/>
      <c r="B113" s="47"/>
      <c r="C113" s="29" t="s">
        <v>75</v>
      </c>
      <c r="D113" s="32" t="str">
        <f>IF(D106&lt;20,IF(D106&gt;=1,"Onvoldoende",""),"Voldoende")</f>
        <v/>
      </c>
      <c r="E113" s="47"/>
    </row>
    <row r="114" spans="1:5" x14ac:dyDescent="0.25">
      <c r="A114" s="47"/>
      <c r="B114" s="47"/>
      <c r="C114" s="29" t="s">
        <v>8</v>
      </c>
      <c r="D114" s="33" t="str">
        <f>IF(D109&gt;=1,4.5/(207-138)*(D109-138)+5.5,"")</f>
        <v/>
      </c>
      <c r="E114" s="47"/>
    </row>
    <row r="115" spans="1:5" x14ac:dyDescent="0.25">
      <c r="A115" s="47"/>
      <c r="B115" s="47"/>
      <c r="C115" s="29"/>
      <c r="D115" s="71" t="str">
        <f>IF(AND(D110="Voldaan",D111="Voldoende",D112="Voldoende",D113="Voldoende"),D114,"VW")</f>
        <v>VW</v>
      </c>
      <c r="E115" s="47"/>
    </row>
    <row r="116" spans="1:5" ht="30" customHeight="1" x14ac:dyDescent="0.3">
      <c r="A116" s="7"/>
      <c r="B116" s="7"/>
      <c r="C116" s="15" t="s">
        <v>155</v>
      </c>
      <c r="D116" s="34" t="str">
        <f>IF(D115="VW","VW",D114)</f>
        <v>VW</v>
      </c>
      <c r="E116" s="7"/>
    </row>
  </sheetData>
  <sheetProtection sheet="1" objects="1" scenarios="1"/>
  <dataValidations count="3">
    <dataValidation type="list" allowBlank="1" showInputMessage="1" showErrorMessage="1" sqref="D29:D51 D56:D91 D96:D105" xr:uid="{E8D2BC18-BC54-4771-A7F4-6CB34CC5F59C}">
      <formula1>"0,1,2,3"</formula1>
    </dataValidation>
    <dataValidation type="list" allowBlank="1" showInputMessage="1" showErrorMessage="1" sqref="D14:D17 D20:D24" xr:uid="{A8B9E9CD-E955-437A-B871-8D7AF9B2CB88}">
      <formula1>"JA,NEE"</formula1>
    </dataValidation>
    <dataValidation type="list" allowBlank="1" showInputMessage="1" showErrorMessage="1" sqref="D25" xr:uid="{3C73ED64-A8F1-4071-AEEF-35D00D9EF5E7}">
      <formula1>"JA,NEE,NVT"</formula1>
    </dataValidation>
  </dataValidations>
  <pageMargins left="0" right="0" top="0"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EAD9-1AC1-4FE1-9AEB-9F5E0C0783CD}">
  <dimension ref="A1:C8"/>
  <sheetViews>
    <sheetView workbookViewId="0">
      <selection activeCell="C18" sqref="C18"/>
    </sheetView>
  </sheetViews>
  <sheetFormatPr defaultRowHeight="15" x14ac:dyDescent="0.25"/>
  <cols>
    <col min="1" max="1" width="26.85546875" style="19" customWidth="1"/>
    <col min="2" max="2" width="31.140625" customWidth="1"/>
    <col min="3" max="3" width="43.85546875" customWidth="1"/>
  </cols>
  <sheetData>
    <row r="1" spans="1:3" s="1" customFormat="1" x14ac:dyDescent="0.25">
      <c r="A1" s="18" t="s">
        <v>146</v>
      </c>
      <c r="B1" s="1" t="s">
        <v>149</v>
      </c>
      <c r="C1" s="1" t="s">
        <v>148</v>
      </c>
    </row>
    <row r="2" spans="1:3" x14ac:dyDescent="0.25">
      <c r="A2" s="20">
        <v>44652</v>
      </c>
      <c r="B2" t="s">
        <v>156</v>
      </c>
      <c r="C2" t="s">
        <v>157</v>
      </c>
    </row>
    <row r="3" spans="1:3" x14ac:dyDescent="0.25">
      <c r="A3" s="20">
        <v>44831</v>
      </c>
      <c r="B3" t="s">
        <v>156</v>
      </c>
      <c r="C3" t="s">
        <v>159</v>
      </c>
    </row>
    <row r="4" spans="1:3" x14ac:dyDescent="0.25">
      <c r="A4" s="20">
        <v>45174</v>
      </c>
      <c r="B4" t="s">
        <v>163</v>
      </c>
      <c r="C4" t="s">
        <v>162</v>
      </c>
    </row>
    <row r="5" spans="1:3" x14ac:dyDescent="0.25">
      <c r="A5" s="20">
        <v>45530</v>
      </c>
      <c r="B5" t="s">
        <v>159</v>
      </c>
      <c r="C5" t="s">
        <v>164</v>
      </c>
    </row>
    <row r="6" spans="1:3" x14ac:dyDescent="0.25">
      <c r="A6" s="19" t="s">
        <v>165</v>
      </c>
      <c r="B6" t="s">
        <v>163</v>
      </c>
      <c r="C6" t="s">
        <v>166</v>
      </c>
    </row>
    <row r="7" spans="1:3" x14ac:dyDescent="0.25">
      <c r="A7" s="76">
        <v>45809</v>
      </c>
      <c r="B7" t="s">
        <v>171</v>
      </c>
      <c r="C7" t="s">
        <v>172</v>
      </c>
    </row>
    <row r="8" spans="1:3" x14ac:dyDescent="0.25">
      <c r="A8" s="19" t="s">
        <v>197</v>
      </c>
      <c r="B8" t="s">
        <v>171</v>
      </c>
      <c r="C8" t="s">
        <v>198</v>
      </c>
    </row>
  </sheetData>
  <sheetProtection sheet="1" objects="1" scenarios="1"/>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EEF898F78C446AF35E0E299851855" ma:contentTypeVersion="39" ma:contentTypeDescription="Een nieuw document maken." ma:contentTypeScope="" ma:versionID="53adc0fa145faeffd5abf6585d2f42c9">
  <xsd:schema xmlns:xsd="http://www.w3.org/2001/XMLSchema" xmlns:xs="http://www.w3.org/2001/XMLSchema" xmlns:p="http://schemas.microsoft.com/office/2006/metadata/properties" xmlns:ns2="5ee55ff1-654a-40bd-a4d3-663be04d5b18" xmlns:ns3="dbff2557-c131-4f5e-8844-9f84b2b997ff" targetNamespace="http://schemas.microsoft.com/office/2006/metadata/properties" ma:root="true" ma:fieldsID="6e9941e1aa20257fe64d5e46d5b5e3e0" ns2:_="" ns3:_="">
    <xsd:import namespace="5ee55ff1-654a-40bd-a4d3-663be04d5b18"/>
    <xsd:import namespace="dbff2557-c131-4f5e-8844-9f84b2b997ff"/>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55ff1-654a-40bd-a4d3-663be04d5b18"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DateTaken" ma:index="32" nillable="true" ma:displayName="MediaServiceDateTaken" ma:hidden="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Location" ma:index="37" nillable="true" ma:displayName="Location" ma:internalName="MediaServiceLocation" ma:readOnly="true">
      <xsd:simpleType>
        <xsd:restriction base="dms:Text"/>
      </xsd:simpleType>
    </xsd:element>
    <xsd:element name="lcf76f155ced4ddcb4097134ff3c332f" ma:index="39" nillable="true" ma:taxonomy="true" ma:internalName="lcf76f155ced4ddcb4097134ff3c332f" ma:taxonomyFieldName="MediaServiceImageTags" ma:displayName="Afbeeldingtags" ma:readOnly="false" ma:fieldId="{5cf76f15-5ced-4ddc-b409-7134ff3c332f}" ma:taxonomyMulti="true" ma:sspId="01ce90f9-a543-439b-89d4-90f0ed3aae6f" ma:termSetId="09814cd3-568e-fe90-9814-8d621ff8fb84" ma:anchorId="fba54fb3-c3e1-fe81-a776-ca4b69148c4d" ma:open="true" ma:isKeyword="false">
      <xsd:complexType>
        <xsd:sequence>
          <xsd:element ref="pc:Terms" minOccurs="0" maxOccurs="1"/>
        </xsd:sequence>
      </xsd:complex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ServiceObjectDetectorVersions" ma:index="44" nillable="true" ma:displayName="MediaServiceObjectDetectorVersions" ma:hidden="true" ma:indexed="true" ma:internalName="MediaServiceObjectDetectorVersions" ma:readOnly="true">
      <xsd:simpleType>
        <xsd:restriction base="dms:Text"/>
      </xsd:simpleType>
    </xsd:element>
    <xsd:element name="MediaServiceBillingMetadata" ma:index="4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ff2557-c131-4f5e-8844-9f84b2b997ff" elementFormDefault="qualified">
    <xsd:import namespace="http://schemas.microsoft.com/office/2006/documentManagement/types"/>
    <xsd:import namespace="http://schemas.microsoft.com/office/infopath/2007/PartnerControls"/>
    <xsd:element name="TaxCatchAll" ma:index="40" nillable="true" ma:displayName="Taxonomy Catch All Column" ma:hidden="true" ma:list="{5389abec-8c1f-4ca5-a8df-7c4ae94e2cb6}" ma:internalName="TaxCatchAll" ma:showField="CatchAllData" ma:web="dbff2557-c131-4f5e-8844-9f84b2b997ff">
      <xsd:complexType>
        <xsd:complexContent>
          <xsd:extension base="dms:MultiChoiceLookup">
            <xsd:sequence>
              <xsd:element name="Value" type="dms:Lookup" maxOccurs="unbounded" minOccurs="0" nillable="true"/>
            </xsd:sequence>
          </xsd:extension>
        </xsd:complexContent>
      </xsd:complexType>
    </xsd:element>
    <xsd:element name="SharedWithUsers" ma:index="4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lf_Registration_Enabled xmlns="5ee55ff1-654a-40bd-a4d3-663be04d5b18" xsi:nil="true"/>
    <DefaultSectionNames xmlns="5ee55ff1-654a-40bd-a4d3-663be04d5b18" xsi:nil="true"/>
    <Is_Collaboration_Space_Locked xmlns="5ee55ff1-654a-40bd-a4d3-663be04d5b18" xsi:nil="true"/>
    <NotebookType xmlns="5ee55ff1-654a-40bd-a4d3-663be04d5b18" xsi:nil="true"/>
    <FolderType xmlns="5ee55ff1-654a-40bd-a4d3-663be04d5b18" xsi:nil="true"/>
    <Distribution_Groups xmlns="5ee55ff1-654a-40bd-a4d3-663be04d5b18" xsi:nil="true"/>
    <IsNotebookLocked xmlns="5ee55ff1-654a-40bd-a4d3-663be04d5b18" xsi:nil="true"/>
    <Has_Leaders_Only_SectionGroup xmlns="5ee55ff1-654a-40bd-a4d3-663be04d5b18" xsi:nil="true"/>
    <Owner xmlns="5ee55ff1-654a-40bd-a4d3-663be04d5b18">
      <UserInfo>
        <DisplayName/>
        <AccountId xsi:nil="true"/>
        <AccountType/>
      </UserInfo>
    </Owner>
    <Leaders xmlns="5ee55ff1-654a-40bd-a4d3-663be04d5b18">
      <UserInfo>
        <DisplayName/>
        <AccountId xsi:nil="true"/>
        <AccountType/>
      </UserInfo>
    </Leaders>
    <TeamsChannelId xmlns="5ee55ff1-654a-40bd-a4d3-663be04d5b18" xsi:nil="true"/>
    <Invited_Leaders xmlns="5ee55ff1-654a-40bd-a4d3-663be04d5b18" xsi:nil="true"/>
    <Templates xmlns="5ee55ff1-654a-40bd-a4d3-663be04d5b18" xsi:nil="true"/>
    <CultureName xmlns="5ee55ff1-654a-40bd-a4d3-663be04d5b18" xsi:nil="true"/>
    <TaxCatchAll xmlns="dbff2557-c131-4f5e-8844-9f84b2b997ff" xsi:nil="true"/>
    <Math_Settings xmlns="5ee55ff1-654a-40bd-a4d3-663be04d5b18" xsi:nil="true"/>
    <Members xmlns="5ee55ff1-654a-40bd-a4d3-663be04d5b18">
      <UserInfo>
        <DisplayName/>
        <AccountId xsi:nil="true"/>
        <AccountType/>
      </UserInfo>
    </Members>
    <Member_Groups xmlns="5ee55ff1-654a-40bd-a4d3-663be04d5b18">
      <UserInfo>
        <DisplayName/>
        <AccountId xsi:nil="true"/>
        <AccountType/>
      </UserInfo>
    </Member_Groups>
    <lcf76f155ced4ddcb4097134ff3c332f xmlns="5ee55ff1-654a-40bd-a4d3-663be04d5b18">
      <Terms xmlns="http://schemas.microsoft.com/office/infopath/2007/PartnerControls"/>
    </lcf76f155ced4ddcb4097134ff3c332f>
    <AppVersion xmlns="5ee55ff1-654a-40bd-a4d3-663be04d5b18" xsi:nil="true"/>
    <LMS_Mappings xmlns="5ee55ff1-654a-40bd-a4d3-663be04d5b18" xsi:nil="true"/>
    <Invited_Members xmlns="5ee55ff1-654a-40bd-a4d3-663be04d5b18" xsi:nil="true"/>
  </documentManagement>
</p:properties>
</file>

<file path=customXml/itemProps1.xml><?xml version="1.0" encoding="utf-8"?>
<ds:datastoreItem xmlns:ds="http://schemas.openxmlformats.org/officeDocument/2006/customXml" ds:itemID="{8C72629E-51FE-43E2-9F69-8E6785ACCD3B}"/>
</file>

<file path=customXml/itemProps2.xml><?xml version="1.0" encoding="utf-8"?>
<ds:datastoreItem xmlns:ds="http://schemas.openxmlformats.org/officeDocument/2006/customXml" ds:itemID="{CDCC42DA-00BF-4EF5-BD7E-B2EF5004E9BB}"/>
</file>

<file path=customXml/itemProps3.xml><?xml version="1.0" encoding="utf-8"?>
<ds:datastoreItem xmlns:ds="http://schemas.openxmlformats.org/officeDocument/2006/customXml" ds:itemID="{4A06EB42-2DA8-48E7-921D-F4822CB62D2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BT 1</vt:lpstr>
      <vt:lpstr>BT 2</vt:lpstr>
      <vt:lpstr>BT 3</vt:lpstr>
      <vt:lpstr>BT 4</vt:lpstr>
      <vt:lpstr>Minor 1</vt:lpstr>
      <vt:lpstr>Minor 2</vt:lpstr>
      <vt:lpstr>Minor 3</vt:lpstr>
      <vt:lpstr>Minor 4</vt:lpstr>
      <vt:lpstr>Versie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Koeten</dc:creator>
  <cp:lastModifiedBy>Mark Koeten</cp:lastModifiedBy>
  <cp:lastPrinted>2022-04-07T09:58:20Z</cp:lastPrinted>
  <dcterms:created xsi:type="dcterms:W3CDTF">2021-10-27T09:16:34Z</dcterms:created>
  <dcterms:modified xsi:type="dcterms:W3CDTF">2025-10-06T09:55:42Z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0x010100600EEF898F78C446AF35E0E299851855</vt:lpwstr>
  </property>
</Properties>
</file>