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ipabo-my.sharepoint.com/personal/e_dorschman_ipabo_nl/Documents/Chatbestanden van Microsoft Teams/Bureaublad/"/>
    </mc:Choice>
  </mc:AlternateContent>
  <xr:revisionPtr revIDLastSave="0" documentId="8_{33E194D4-0615-4DAB-A1E0-0D1AFE74A8BE}" xr6:coauthVersionLast="47" xr6:coauthVersionMax="47" xr10:uidLastSave="{00000000-0000-0000-0000-000000000000}"/>
  <bookViews>
    <workbookView xWindow="-110" yWindow="-110" windowWidth="19420" windowHeight="11500" xr2:uid="{A00499C5-3F9E-4608-83E0-7524FD79AC5F}"/>
  </bookViews>
  <sheets>
    <sheet name="Lesobservatie" sheetId="1" r:id="rId1"/>
    <sheet name="Berekening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2" l="1"/>
  <c r="B15" i="1"/>
  <c r="D87" i="2"/>
  <c r="C87" i="2"/>
  <c r="B87" i="2"/>
  <c r="D86" i="2"/>
  <c r="C86" i="2"/>
  <c r="B86" i="2"/>
  <c r="D85" i="2"/>
  <c r="C85" i="2"/>
  <c r="B85" i="2"/>
  <c r="D79" i="2"/>
  <c r="C79" i="2"/>
  <c r="B79" i="2"/>
  <c r="D78" i="2"/>
  <c r="C78" i="2"/>
  <c r="B78" i="2"/>
  <c r="D77" i="2"/>
  <c r="C77" i="2"/>
  <c r="B77" i="2"/>
  <c r="D71" i="2"/>
  <c r="C71" i="2"/>
  <c r="B71" i="2"/>
  <c r="D70" i="2"/>
  <c r="C70" i="2"/>
  <c r="B70" i="2"/>
  <c r="D69" i="2"/>
  <c r="C69" i="2"/>
  <c r="B69" i="2"/>
  <c r="D68" i="2"/>
  <c r="C68" i="2"/>
  <c r="B68" i="2"/>
  <c r="D67" i="2"/>
  <c r="C67" i="2"/>
  <c r="B67" i="2"/>
  <c r="D66" i="2"/>
  <c r="C66" i="2"/>
  <c r="B66" i="2"/>
  <c r="D65" i="2"/>
  <c r="C65" i="2"/>
  <c r="B65" i="2"/>
  <c r="D59" i="2"/>
  <c r="C59" i="2"/>
  <c r="B59" i="2"/>
  <c r="D58" i="2"/>
  <c r="C58" i="2"/>
  <c r="B58" i="2"/>
  <c r="D57" i="2"/>
  <c r="C57" i="2"/>
  <c r="B57" i="2"/>
  <c r="D56" i="2"/>
  <c r="C56" i="2"/>
  <c r="B56" i="2"/>
  <c r="D55" i="2"/>
  <c r="C55" i="2"/>
  <c r="B55" i="2"/>
  <c r="D54" i="2"/>
  <c r="C54" i="2"/>
  <c r="B54" i="2"/>
  <c r="D48" i="2"/>
  <c r="C48" i="2"/>
  <c r="B48" i="2"/>
  <c r="D47" i="2"/>
  <c r="C47" i="2"/>
  <c r="B47" i="2"/>
  <c r="D46" i="2"/>
  <c r="C46" i="2"/>
  <c r="B46" i="2"/>
  <c r="D45" i="2"/>
  <c r="C45" i="2"/>
  <c r="B45" i="2"/>
  <c r="D44" i="2"/>
  <c r="C44" i="2"/>
  <c r="B44" i="2"/>
  <c r="D43" i="2"/>
  <c r="C43" i="2"/>
  <c r="B43" i="2"/>
  <c r="D42" i="2"/>
  <c r="C42" i="2"/>
  <c r="B42" i="2"/>
  <c r="D41" i="2"/>
  <c r="C41" i="2"/>
  <c r="B41" i="2"/>
  <c r="D40" i="2"/>
  <c r="C40" i="2"/>
  <c r="B40" i="2"/>
  <c r="D39" i="2"/>
  <c r="C39" i="2"/>
  <c r="B39" i="2"/>
  <c r="D38" i="2"/>
  <c r="C38" i="2"/>
  <c r="B38" i="2"/>
  <c r="D37" i="2"/>
  <c r="C37" i="2"/>
  <c r="B37" i="2"/>
  <c r="D31" i="2"/>
  <c r="C31" i="2"/>
  <c r="B31" i="2"/>
  <c r="D30" i="2"/>
  <c r="C30" i="2"/>
  <c r="B30" i="2"/>
  <c r="D29" i="2"/>
  <c r="C29" i="2"/>
  <c r="B29" i="2"/>
  <c r="D28" i="2"/>
  <c r="C28" i="2"/>
  <c r="B28" i="2"/>
  <c r="D27" i="2"/>
  <c r="C27" i="2"/>
  <c r="B27" i="2"/>
  <c r="D26" i="2"/>
  <c r="C26" i="2"/>
  <c r="B26" i="2"/>
  <c r="D20" i="2"/>
  <c r="C20" i="2"/>
  <c r="B20" i="2"/>
  <c r="D19" i="2"/>
  <c r="C19" i="2"/>
  <c r="B19" i="2"/>
  <c r="D18" i="2"/>
  <c r="C18" i="2"/>
  <c r="B18" i="2"/>
  <c r="D17" i="2"/>
  <c r="C17" i="2"/>
  <c r="B17" i="2"/>
  <c r="D16" i="2"/>
  <c r="C16" i="2"/>
  <c r="B16" i="2"/>
  <c r="D15" i="2"/>
  <c r="C15" i="2"/>
  <c r="B15" i="2"/>
  <c r="D14" i="2"/>
  <c r="C14" i="2"/>
  <c r="B14" i="2"/>
  <c r="D13" i="2"/>
  <c r="C13" i="2"/>
  <c r="B13" i="2"/>
  <c r="D12" i="2"/>
  <c r="C12" i="2"/>
  <c r="B12" i="2"/>
  <c r="D11" i="2"/>
  <c r="C11" i="2"/>
  <c r="B11" i="2"/>
  <c r="D6" i="2"/>
  <c r="C6" i="2"/>
  <c r="B6" i="2"/>
  <c r="D5" i="2"/>
  <c r="C5" i="2"/>
  <c r="B5" i="2"/>
  <c r="D4" i="2"/>
  <c r="C4" i="2"/>
  <c r="B4" i="2"/>
  <c r="D3" i="2"/>
  <c r="C3" i="2"/>
  <c r="B3" i="2"/>
  <c r="C2" i="2"/>
  <c r="D2" i="2"/>
  <c r="B2" i="2"/>
  <c r="C49" i="2" l="1"/>
  <c r="G71" i="2"/>
  <c r="G13" i="2" l="1"/>
  <c r="G27" i="2"/>
  <c r="G65" i="2"/>
  <c r="G85" i="2"/>
  <c r="G77" i="2"/>
  <c r="G14" i="2"/>
  <c r="G87" i="2"/>
  <c r="G78" i="2"/>
  <c r="G31" i="2"/>
  <c r="G29" i="2"/>
  <c r="G28" i="2"/>
  <c r="G30" i="2"/>
  <c r="G26" i="2"/>
  <c r="G12" i="2"/>
  <c r="G18" i="2"/>
  <c r="G15" i="2"/>
  <c r="G17" i="2"/>
  <c r="G16" i="2"/>
  <c r="G11" i="2"/>
  <c r="G19" i="2"/>
  <c r="G20" i="2"/>
  <c r="G86" i="2"/>
  <c r="G79" i="2"/>
  <c r="G55" i="2"/>
  <c r="G54" i="2"/>
  <c r="G67" i="2"/>
  <c r="G66" i="2"/>
  <c r="G69" i="2"/>
  <c r="G68" i="2"/>
  <c r="G70" i="2"/>
  <c r="G56" i="2"/>
  <c r="G59" i="2"/>
  <c r="G58" i="2"/>
  <c r="G57" i="2"/>
  <c r="G47" i="2"/>
  <c r="G39" i="2"/>
  <c r="G37" i="2"/>
  <c r="G42" i="2"/>
  <c r="G43" i="2"/>
  <c r="G41" i="2"/>
  <c r="G44" i="2"/>
  <c r="G48" i="2"/>
  <c r="G46" i="2"/>
  <c r="G45" i="2"/>
  <c r="G40" i="2"/>
  <c r="G38" i="2"/>
  <c r="G4" i="2"/>
  <c r="G6" i="2"/>
  <c r="G5" i="2"/>
  <c r="G3" i="2"/>
  <c r="G2" i="2"/>
  <c r="D72" i="2"/>
  <c r="B72" i="2"/>
  <c r="C72" i="2"/>
  <c r="D32" i="2"/>
  <c r="B32" i="2"/>
  <c r="C32" i="2"/>
  <c r="B88" i="2"/>
  <c r="D88" i="2"/>
  <c r="C88" i="2"/>
  <c r="B80" i="2"/>
  <c r="D80" i="2"/>
  <c r="C80" i="2"/>
  <c r="C60" i="2"/>
  <c r="D60" i="2"/>
  <c r="B60" i="2"/>
  <c r="D49" i="2"/>
  <c r="B21" i="2"/>
  <c r="C21" i="2"/>
  <c r="D21" i="2"/>
  <c r="D7" i="2"/>
  <c r="C7" i="2"/>
  <c r="B7" i="2"/>
  <c r="E88" i="2" l="1"/>
  <c r="G89" i="2" s="1"/>
  <c r="E80" i="2"/>
  <c r="E72" i="2"/>
  <c r="G73" i="2" s="1"/>
  <c r="E60" i="2"/>
  <c r="G61" i="2" s="1"/>
  <c r="G62" i="2" s="1"/>
  <c r="B69" i="1" s="1"/>
  <c r="E49" i="2"/>
  <c r="G50" i="2" s="1"/>
  <c r="G51" i="2" s="1"/>
  <c r="E32" i="2"/>
  <c r="G33" i="2" s="1"/>
  <c r="E21" i="2"/>
  <c r="G22" i="2" s="1"/>
  <c r="G23" i="2" s="1"/>
  <c r="E7" i="2"/>
  <c r="G8" i="2" s="1"/>
  <c r="G9" i="2" s="1"/>
  <c r="G90" i="2" l="1"/>
  <c r="B97" i="1" s="1"/>
  <c r="G34" i="2"/>
  <c r="B41" i="1" s="1"/>
  <c r="B30" i="1"/>
  <c r="G81" i="2"/>
  <c r="G74" i="2"/>
  <c r="B81" i="1" s="1"/>
  <c r="B58" i="1"/>
  <c r="G82" i="2" l="1"/>
  <c r="B89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<sst xmlns="http://schemas.openxmlformats.org/spreadsheetml/2006/main" count="301" uniqueCount="239">
  <si>
    <t>1.1 Leeruitkomst: Optimale ontwikkelkansen creëren </t>
  </si>
  <si>
    <t>Criteria</t>
  </si>
  <si>
    <t>In ontwikkeling</t>
  </si>
  <si>
    <t>Verwacht niveau</t>
  </si>
  <si>
    <t>Boven niveau</t>
  </si>
  <si>
    <t>Contact maken met leerlingen</t>
  </si>
  <si>
    <t>Maakt beperkt of oppervlakkig contact; niet alle leerlingen worden gezien/gehoord.</t>
  </si>
  <si>
    <t>Maakt oprechte, regelmatige interactie met leerlingen; laat merken dat hij/zij hen ziet en hoort.</t>
  </si>
  <si>
    <t>Bouwt sterke, wederkerige relaties op met vrijwel alle leerlingen; leerlingen voelen zich zichtbaar veilig en gewaardeerd.</t>
  </si>
  <si>
    <t>Nieuwsgierigheid tonen en luisteren</t>
  </si>
  <si>
    <t>Toont incidenteel interesse, maar reageert weinig op inbreng van leerlingen.</t>
  </si>
  <si>
    <t>Toont oprechte nieuwsgierigheid, luistert actief en gaat inhoudelijk in op ideeën van leerlingen.</t>
  </si>
  <si>
    <t>Stimuleert leerlingen om hun ideeën te delen; benut deze in het onderwijs en reflecteert hierop samen met de leerling.</t>
  </si>
  <si>
    <t>Tijd geven om te antwoorden</t>
  </si>
  <si>
    <t>Reageert vaak te snel of vult antwoorden in voor leerlingen.</t>
  </si>
  <si>
    <t>Geeft leerlingen voldoende tijd om na te denken en te antwoorden.</t>
  </si>
  <si>
    <t>Stimuleert denkpauzes en past het tempo flexibel aan op de leerling(en); leerlingen voelen zich uitgenodigd tot denken.</t>
  </si>
  <si>
    <t>Variatie in werkvormen om te activeren</t>
  </si>
  <si>
    <t>Gebruikt weinig variatie; werkvormen sluiten niet altijd aan bij de behoeften van leerlingen.</t>
  </si>
  <si>
    <t>Varieert doelgericht in werkvormen om verschillende leerlingen te betrekken.</t>
  </si>
  <si>
    <t>Zet verschillende werkvormen in afgestemd op leerbehoeften, interesses en groepsdynamiek.</t>
  </si>
  <si>
    <t>Ruimte geven voor keuze en verantwoordelijkheid</t>
  </si>
  <si>
    <t>Neemt beslissingen vooral zelf; leerlingen hebben weinig ruimte om keuzes te maken.</t>
  </si>
  <si>
    <t>Stimuleert leerlingen om zelf keuzes te maken of taken op zich te nemen.</t>
  </si>
  <si>
    <t>Creëert een leeromgeving waarin eigenaarschap van leerlingen wordt gestimuleerd en gewaardeerd.</t>
  </si>
  <si>
    <t>Leeruitkomst 1.2: Een sociaal veilig pedagogisch leer- en leefklimaat creëren</t>
  </si>
  <si>
    <t>Complimenteren (product en/of proces)</t>
  </si>
  <si>
    <t>Complimenteert sporadisch of alleen op resultaat; niet altijd passend.</t>
  </si>
  <si>
    <t>Complimenteert gericht op zowel product als proces; zichtbaar bewust van het effect.</t>
  </si>
  <si>
    <t>Complimenteert strategisch en op maat, versterkt zelfvertrouwen en motivatie.</t>
  </si>
  <si>
    <t>Positief reageren op inbreng van leerlingen</t>
  </si>
  <si>
    <t>Reageert wisselend of beperkt positief; gaat soms voorbij aan leerlinginbreng.</t>
  </si>
  <si>
    <t>Reageert consequent positief en waardeert bijdragen van leerlingen.</t>
  </si>
  <si>
    <t>Geeft inbreng actief een plek in het lesverloop en versterkt betrokkenheid.</t>
  </si>
  <si>
    <t>Bekrachtigen van positief gedrag</t>
  </si>
  <si>
    <t>Ziet en benoemt positief gedrag nog weinig of niet systematisch.</t>
  </si>
  <si>
    <t>Bekrachtigt positief gedrag bewust en regelmatig.</t>
  </si>
  <si>
    <t>Zet positieve bekrachtiging proactief in.</t>
  </si>
  <si>
    <t>Stimuleren van gewenst gedrag</t>
  </si>
  <si>
    <t>Probeert gewenst gedrag te stimuleren, maar met wisselend succes.</t>
  </si>
  <si>
    <t>Stimuleert gewenst gedrag effectief.</t>
  </si>
  <si>
    <t>Stimuleert gewenst gedrag met gerichte interventies.</t>
  </si>
  <si>
    <t>Effectief aanspreken op ongewenst gedrag</t>
  </si>
  <si>
    <t>Reageert niet of nauwelijks op ongewenst gedrag.</t>
  </si>
  <si>
    <t>Spreekt leerlingen aan, met wisselend effect.</t>
  </si>
  <si>
    <t>Spreekt leerlingen op een duidelijke, respectvolle manier aan.</t>
  </si>
  <si>
    <t>Uiten van heldere verwachtingen</t>
  </si>
  <si>
    <t>Verwachtingen zijn impliciet of onduidelijk voor leerlingen.</t>
  </si>
  <si>
    <t>Spreekt duidelijke verwachtingen uit en bewaakt deze.</t>
  </si>
  <si>
    <t>Spreekt in gezamenlijkheid met de leerlingen verwachtingen uit en geeft de leerlingen hierbij eigen verantwoordelijkheid.</t>
  </si>
  <si>
    <t>Regels hanteren die helder zijn voor leerlingen</t>
  </si>
  <si>
    <t>Regels zijn niet altijd duidelijk of consequent toegepast.</t>
  </si>
  <si>
    <t>Regels zijn helder, passend en worden consequent gehanteerd.</t>
  </si>
  <si>
    <t>Regels worden samen met leerlingen onderhouden en dragen bij aan een positief klimaat.</t>
  </si>
  <si>
    <t>Luisterhouding (verbaal en non-verbaal)</t>
  </si>
  <si>
    <t>Luistert niet altijd actief of onderbreekt leerlingen.</t>
  </si>
  <si>
    <t>Toont een open luisterhouding, stelt vragen en vat samen.</t>
  </si>
  <si>
    <t>Luistert verdiepend, bevordert reflectie en zorgt dat leerlingen zich echt gehoord voelen.</t>
  </si>
  <si>
    <t>Gebruik van mimiek, houding, stemgebruik</t>
  </si>
  <si>
    <t>Non-verbaal gedrag is niet altijd in lijn met de boodschap.</t>
  </si>
  <si>
    <t>Mimiek, houding en stemgebruik ondersteunen de boodschap effectief.</t>
  </si>
  <si>
    <t>Zet expressie bewust in om boodschap krachtig en congruent over te brengen.</t>
  </si>
  <si>
    <t>Begeleiden en aanmoedigen bij zelfstandige verwerking</t>
  </si>
  <si>
    <t>Begeleidt beperkt of niet afgestemd op behoefte van leerlingen.</t>
  </si>
  <si>
    <t>Complimenteert, begeleidt en moedigt actief aan tijdens zelfstandige momenten.</t>
  </si>
  <si>
    <t>Creëert een zelfstandige werksfeer waarin leerlingen zich gesteund en gemotiveerd voelen.</t>
  </si>
  <si>
    <t>Lesobservatie</t>
  </si>
  <si>
    <t>Actief gebruikmaken van voorkennis</t>
  </si>
  <si>
    <t>Voorkennis wordt beperkt of oppervlakkig opgehaald; geen duidelijke koppeling met lesinhoud.</t>
  </si>
  <si>
    <t>Leerkracht haalt voorkennis gericht op en verbindt deze aan de nieuwe leerstof.</t>
  </si>
  <si>
    <t>Voorkennis wordt op diverse manieren geactiveerd én functioneel ingezet in de lesopbouw.</t>
  </si>
  <si>
    <t>Aansluiten van lesdoelen bij beginsituatie</t>
  </si>
  <si>
    <t>Lesdoelen zijn niet goed afgestemd op het niveau of de context van de leerlingen.</t>
  </si>
  <si>
    <t>Lesdoelen sluiten aan bij de beginsituatie en zijn haalbaar en relevant.</t>
  </si>
  <si>
    <t>Lesdoelen zijn niet alleen passend, maar ook uitdagend en motiverend voor de groep.</t>
  </si>
  <si>
    <t>Afstemmen op belevingswereld (o.a. pakkende opening)</t>
  </si>
  <si>
    <t>Opening en context van de les sluiten beperkt aan op interesses of ervaringen van leerlingen.</t>
  </si>
  <si>
    <t>Er is een herkenbare en motiverende koppeling met de belevingswereld.</t>
  </si>
  <si>
    <t>De opening grijpt direct aan en maakt de les betekenisvol; leerlingen worden intrinsiek gemotiveerd.</t>
  </si>
  <si>
    <t>Afstemming van instructie en werkvormen op niveau</t>
  </si>
  <si>
    <t>Instructie is te algemeen of niet goed afgestemd op het niveau van de groep.</t>
  </si>
  <si>
    <t>Instructie en werkvormen zijn afgestemd op het niveau en tempo van de leerlingen.</t>
  </si>
  <si>
    <t>Instructie en werkvormen zijn afgestemd op het niveau en tempo van de leerlingen, waarbij differentiatie zichtbaar is.</t>
  </si>
  <si>
    <t>Gebruik van afwisselende en interactieve werkvormen</t>
  </si>
  <si>
    <t>Werkvormen zijn beperkt of weinig activerend.</t>
  </si>
  <si>
    <t>Er is sprake van variatie en interactie die past bij het doel van de les.</t>
  </si>
  <si>
    <t>Werkvormen zijn creatief, activerend en sluiten sterk aan op de leerstijl van de groep.</t>
  </si>
  <si>
    <t>Expliciete relevantie benoemen bij start van de les</t>
  </si>
  <si>
    <t>De relevantie van de les wordt niet of slechts impliciet benoemd.</t>
  </si>
  <si>
    <t>Benoemt duidelijk waarom de les belangrijk of nuttig is voor de leerlingen.</t>
  </si>
  <si>
    <t>Koppelt de les expliciet aan toekomstige situaties, interesses of maatschappelijke contexten van de leerlingen.</t>
  </si>
  <si>
    <t>Expliciet benoemen van lesdoel</t>
  </si>
  <si>
    <t>Lesdoel wordt niet of onduidelijk benoemd aan het begin van de les.</t>
  </si>
  <si>
    <t>Lesdoel wordt expliciet en begrijpelijk gedeeld met de leerlingen.</t>
  </si>
  <si>
    <t>Lesdoel wordt expliciet gekoppeld aan belang/relevantie voor de leerling.</t>
  </si>
  <si>
    <t>Formuleren van passende lesdoelen</t>
  </si>
  <si>
    <t>Lesdoelen zijn vaag, te breed of niet goed afgestemd op de groep.</t>
  </si>
  <si>
    <t>Lesdoelen zijn concreet, haalbaar en passend bij de leerlingen.</t>
  </si>
  <si>
    <t>Lesdoelen zijn afgestemd én motiverend, met aandacht voor differentiatie.</t>
  </si>
  <si>
    <t>Koppelen van instructie/werkvormen aan het leerdoel</t>
  </si>
  <si>
    <t>Instructie en werkvormen zijn beperkt afgestemd op het leerdoel.</t>
  </si>
  <si>
    <t>Er is een duidelijke koppeling tussen activiteiten en het leerdoel.</t>
  </si>
  <si>
    <t>Activiteiten en werkvormen versterken het leerdoel actief; dit is zichtbaar en navolgbaar voor leerlingen.</t>
  </si>
  <si>
    <t>Logische opbouw van de les</t>
  </si>
  <si>
    <t>Lesstructuur is onduidelijk of onsamenhangend.</t>
  </si>
  <si>
    <t>Les heeft een heldere en logische opbouw (introductie – kern – afsluiting).</t>
  </si>
  <si>
    <t>Les heeft een heldere en logische opbouw, passend bij het thema of de onderwijsbehoeften van de groep.</t>
  </si>
  <si>
    <t>Bespreken van regels en afspraken (didactisch handelen)</t>
  </si>
  <si>
    <t>Regels of afspraken ontbreken of worden ad hoc benoemd.</t>
  </si>
  <si>
    <t>Regels en afspraken worden helder en tijdig gecommuniceerd.</t>
  </si>
  <si>
    <t>Regels en verwachtingen worden proactief afgestemd met leerlingen en herhaald waar nodig.</t>
  </si>
  <si>
    <t>Verwachtingen per lesfase benoemen</t>
  </si>
  <si>
    <t>Verwachtingen zijn impliciet of worden niet afgestemd.</t>
  </si>
  <si>
    <t>Per fase wordt duidelijk gecommuniceerd wat van de leerlingen verwacht wordt.</t>
  </si>
  <si>
    <t>Verwachtingen worden afgestemd op leerlingniveau.</t>
  </si>
  <si>
    <t>Materialen en hulpmiddelen klaarzetten</t>
  </si>
  <si>
    <t>Materialen zijn niet volledig of moeten nog gezocht worden tijdens de les.</t>
  </si>
  <si>
    <t>Materialen zijn vooraf klaargelegd en passend bij de les.</t>
  </si>
  <si>
    <t>Materialen zijn logisch geordend klaargelegd. Het uitdelen of verspreiden van materialen verstoort het proces niet.</t>
  </si>
  <si>
    <t>Reageren op betrokkenheid met positieve feedback</t>
  </si>
  <si>
    <t>Signalen van betrokkenheid worden beperkt opgemerkt of niet bekrachtigd.</t>
  </si>
  <si>
    <t>Reageert actief en positief op betrokkenheid en inzet.</t>
  </si>
  <si>
    <t>Stimuleert betrokkenheid door bewust, motiverend en stimulerend feedbackgebruik.</t>
  </si>
  <si>
    <t>Duidelijke, stapsgewijze uitleg (modellen, herhalen, vereenvoudigen)</t>
  </si>
  <si>
    <t>Uitleg is onduidelijk, te complex of mist structuur.</t>
  </si>
  <si>
    <t>Uitleg is gestructureerd, afgestemd op de groep en ondersteund door herhaling/voordoen.</t>
  </si>
  <si>
    <t>Uitleg is krachtig opgebouwd en nodigt uit tot vragen en verheldering.</t>
  </si>
  <si>
    <t>Begeleiden bij verwerking van leerstof</t>
  </si>
  <si>
    <t>Leerlingen worden nauwelijks begeleid tijdens verwerkingsmomenten.</t>
  </si>
  <si>
    <t>Biedt passende begeleiding en monitort voortgang tijdens verwerking.</t>
  </si>
  <si>
    <t>Differentiëert in begeleiding en bevordert zelfstandigheid en zelfreflectie.</t>
  </si>
  <si>
    <t>Controleren van begrip</t>
  </si>
  <si>
    <t>Er is weinig controle op begrip of alleen bij een deel van de leerlingen.</t>
  </si>
  <si>
    <t>Controleert actief of leerlingen de uitleg begrepen hebben.</t>
  </si>
  <si>
    <t>Gebruikt gevarieerde strategieën (bv. checkvragen, feedbackrondes, interactie) om het begrip van alle leerlingen inzichtelijk te maken.</t>
  </si>
  <si>
    <t>Gebruik van voorbeelden en concreet materiaal</t>
  </si>
  <si>
    <t>Voorbeelden zijn niet afgestemd op niveau of voorkennis.</t>
  </si>
  <si>
    <t>Voorbeelden sluiten goed aan bij de voorkennis en het niveau van de leerlingen.</t>
  </si>
  <si>
    <t>Voorbeelden en materiaal maken abstracte stof concreet en herkenbaar voor leerlingen.</t>
  </si>
  <si>
    <t>Actief observeren tijdens groeps-/zelfstandig werk</t>
  </si>
  <si>
    <t>Observeert weinig of vooral organisatorisch; mist kansen om leerproces te volgen.</t>
  </si>
  <si>
    <t>Heeft de hele groep in het vizier: loopt rond, luistert actief en stelt vragen.</t>
  </si>
  <si>
    <t>Observeert proactief en systematisch; benut observaties voor gerichte ondersteuning.</t>
  </si>
  <si>
    <t>Feedback geven tijdens verwerkingstijd</t>
  </si>
  <si>
    <t>Feedback is summier of beperkt tot correcties.</t>
  </si>
  <si>
    <t>Geeft inhoudelijke, stimulerende feedback tijdens verwerking.</t>
  </si>
  <si>
    <t>Feedback is diepgaand, motiverend en afgestemd op individuele behoeften.</t>
  </si>
  <si>
    <t>Leerlingen actief laten terugblikken op het leren</t>
  </si>
  <si>
    <t>Terugblikmomenten ontbreken of blijven oppervlakkig.</t>
  </si>
  <si>
    <t>Laat leerlingen gericht reflecteren op wat ze geleerd hebben.</t>
  </si>
  <si>
    <t>Stimuleert reflectie op het leerproces én het resultaat; leerlingen geven zelf richting aan hun ontwikkeling.</t>
  </si>
  <si>
    <t>Afsluitende werkvorm gebruiken die inzicht geeft in leerresultaat</t>
  </si>
  <si>
    <t>Les eindigt zonder concrete afsluiting of terugkoppeling op leerdoel.</t>
  </si>
  <si>
    <t>De afsluiting van de  les geeft zicht op de leerresultaten.</t>
  </si>
  <si>
    <t>Sluit de les af met een gevarieerde en passende werkvorm, gericht op het verzamelen van de leerresultaten.</t>
  </si>
  <si>
    <t>Ruimte geven voor delen van leerervaringen</t>
  </si>
  <si>
    <t>Leerlingen delen nauwelijks hun ervaringen of worden niet uitgenodigd dit te doen.</t>
  </si>
  <si>
    <t>Leerlingen krijgen ruimte om eigen leerervaringen te verwoorden.</t>
  </si>
  <si>
    <t>Bevordert een cultuur waarin leerlingen reflecteren, delen en leren van elkaar.</t>
  </si>
  <si>
    <t>Observeren en benoemen van betrokkenheid</t>
  </si>
  <si>
    <t>Betrokkenheid wordt niet zichtbaar geobserveerd of besproken.</t>
  </si>
  <si>
    <t>Observeert betrokkenheid actief.</t>
  </si>
  <si>
    <t>Koppelt observaties aan doelen.</t>
  </si>
  <si>
    <t>Leeruitkomst 3.1: Eigen professionele ontwikkeling in de dagelijkse praktijk</t>
  </si>
  <si>
    <t>Verwoorden wat wel/niet werkte in de les (inhoud &amp; betrokkenheid)</t>
  </si>
  <si>
    <t>Reflectie is globaal of beschrijvend; oorzaken blijven onbenoemd.</t>
  </si>
  <si>
    <t>Kan benoemen wat werkte en wat niet, met duidelijke relatie tot lesinhoud en betrokkenheid.</t>
  </si>
  <si>
    <t>Reflecteert kritisch en verdiepend, benoemt onderliggende factoren en betrekt observaties of feedback.</t>
  </si>
  <si>
    <t>Inschatten of lesdoelen zijn bereikt</t>
  </si>
  <si>
    <t>Beoordeling van doelbereik is vaag of subjectief.</t>
  </si>
  <si>
    <t>Kan aangeven in hoeverre lesdoelen zijn behaald, onderbouwd met een enkel voorbeelden.</t>
  </si>
  <si>
    <t>Kan aangeven in hoeverre lesdoelen zijn behaald, onderbouwd met observaties, leerlingreacties of concrete voorbeelden.</t>
  </si>
  <si>
    <t>Koppeling van evaluatie aan lesdoelen</t>
  </si>
  <si>
    <t>Evaluatie blijft losstaan van de gestelde doelen.</t>
  </si>
  <si>
    <t>Reflectie is zichtbaar gekoppeld aan concrete lesdoelen.</t>
  </si>
  <si>
    <t>Reflectie verbindt doelen, uitvoering én effect bij leerlingen.</t>
  </si>
  <si>
    <t>Inzicht in eigen leerproces tijdens les en over de periode</t>
  </si>
  <si>
    <t>Kan nog beperkt verwoorden wat hij/zij geleerd heeft of heeft nagelaten.</t>
  </si>
  <si>
    <t>Beschrijft concreet wat is geleerd tijdens les en over periode in relatie tot persoonlijke leerdoelen.</t>
  </si>
  <si>
    <t>Laat ontwikkeling zien in leerproces en verbindt dit aan breder professioneel handelen.</t>
  </si>
  <si>
    <t>Uitleggen waarom keuzes in didactiek of werkvorm goed werkten</t>
  </si>
  <si>
    <t>Kan werkvormen of keuzes benoemen, maar niet goed onderbouwen.</t>
  </si>
  <si>
    <t>Kan verklaren waarom gekozen aanpak werkte, vanuit leerlingperspectief of didactisch principe.</t>
  </si>
  <si>
    <t>Verbindt keuzes aan onderwijskundige modellen, theorieën of feedback uit praktijk.</t>
  </si>
  <si>
    <t>Formuleren van vervolgstappen op basis van reflectie</t>
  </si>
  <si>
    <t>Vervolgstappen zijn vaag, niet doelgericht of niet gekoppeld aan de les.</t>
  </si>
  <si>
    <t>Vervolgstappen zijn concreet, passend bij de leservaring en eigen leerdoelen.</t>
  </si>
  <si>
    <t>Vervolgstappen zijn ambitieus, goed onderbouwd en laten groei-intentie zien.</t>
  </si>
  <si>
    <t>Tonen van eigenaarschap over professionele groei</t>
  </si>
  <si>
    <t>Laat beperkt initiatief of verantwoordelijkheid zien voor eigen ontwikkeling.</t>
  </si>
  <si>
    <t>Neemt verantwoordelijkheid voor eigen leerproces en stelt realistische leerdoelen op.</t>
  </si>
  <si>
    <t>Neemt regie, stelt scherpe en onderbouwde leerdoelen.</t>
  </si>
  <si>
    <t>Leeruitkomst 3.2: Eigen professionele identiteit expliciteren</t>
  </si>
  <si>
    <t>Toelichten van gekozen portfolio-activiteiten in relatie tot professionele groei</t>
  </si>
  <si>
    <t>Benoemt activiteiten maar zonder duidelijke relatie tot groei.</t>
  </si>
  <si>
    <t>Legt uit hoe de twee gekozen activiteiten hebben bijgedragen aan zijn/haar ontwikkeling tijdens werkplekleren.</t>
  </si>
  <si>
    <t>Verbindt de activiteiten overtuigend aan concrete professionele groei én aan bredere reflectie op het leraarschap.</t>
  </si>
  <si>
    <t>Analyseren van eigen visie op de rol van leerkracht</t>
  </si>
  <si>
    <t>Beschrijving blijft oppervlakkig of beperkt zich tot algemene uitspraken.</t>
  </si>
  <si>
    <t>Geeft een onderbouwde beschrijving van de eigen rol als leerkracht, met voorbeelden uit de praktijk.</t>
  </si>
  <si>
    <t>Analyseert eigen visie diepgaand, met reflectie op persoonlijke waarden, overtuigingen en professionele keuzes.</t>
  </si>
  <si>
    <t>Gebruik van onderbouwing (modellen, theorie of feedback)</t>
  </si>
  <si>
    <t>Onderbouwing ontbreekt, is oppervlakkig of zonder hulp van relevante modellen, theorieën.</t>
  </si>
  <si>
    <t>Onderbouwt de reflectie met behulp van relevante modellen, theorieën of ontvangen feedback.</t>
  </si>
  <si>
    <t>Gebruikt onderbouwing kritisch en bewust; theorie wordt geïntegreerd in visieontwikkeling.</t>
  </si>
  <si>
    <t>Leeruitkomst 3.3: (Inter)professioneel samenwerken binnen en buiten de organisatie</t>
  </si>
  <si>
    <t>Verwerken van ontvangen feedback in het eigen handelen</t>
  </si>
  <si>
    <t>Benoemt ontvangen feedback, maar koppeling met huidig handelen is onduidelijk of oppervlakkig.</t>
  </si>
  <si>
    <t>Geeft aan hoe eerder ontvangen feedback is meegenomen in actueel handelen en professionele keuzes.</t>
  </si>
  <si>
    <t>Laat zien hoe feedback cyclisch wordt ingezet om continu te verbeteren; reflecteert kritisch op effect van doorgevoerde aanpassingen.</t>
  </si>
  <si>
    <t>Samenwerken met betrokkenen in de leeromgeving (leerlingen, mentoren, medestudenten)</t>
  </si>
  <si>
    <t>Samenwerking is reactief of beperkt tot uitvoerende taken.</t>
  </si>
  <si>
    <t>Neemt actief deel aan samenwerking met verschillende betrokkenen, communiceert professioneel.</t>
  </si>
  <si>
    <t>Neemt initiatief in samenwerking, draagt bij aan gezamenlijke doelen en werkt verbindend.</t>
  </si>
  <si>
    <t>Professioneel communiceren</t>
  </si>
  <si>
    <t>Communicatie is soms onduidelijk of onvoldoende afgestemd op context of ontvanger.</t>
  </si>
  <si>
    <t>Communiceert professioneel, afgestemd op de situatie en rol.</t>
  </si>
  <si>
    <t>Communiceert proactief, reflectief en oplossingsgericht; stemt stijl bewust af op doel en relatie.</t>
  </si>
  <si>
    <t>Naam aanstaand leerkracht:</t>
  </si>
  <si>
    <t>Assessor:</t>
  </si>
  <si>
    <t>Werkplek:</t>
  </si>
  <si>
    <t>Datum:</t>
  </si>
  <si>
    <t>Oordeel: 1.1 Leeruitkomst: Optimale ontwikkelkansen creëren </t>
  </si>
  <si>
    <t>Totaal:</t>
  </si>
  <si>
    <t>Uitslag</t>
  </si>
  <si>
    <t>MAX</t>
  </si>
  <si>
    <t>Oordeel: Leeruitkomst 1.2: Een sociaal veilig pedagogisch leer- en leefklimaat creëren</t>
  </si>
  <si>
    <t xml:space="preserve"> Leeruitkomst 2.1: Onderwijs ontwerpen en voorbereiden</t>
  </si>
  <si>
    <t>Leeruitkomst 2.2: Onderwijs uitvoeren</t>
  </si>
  <si>
    <t xml:space="preserve"> Oordeel: Leeruitkomst 2.1: Onderwijs ontwerpen en voorbereiden</t>
  </si>
  <si>
    <t>Leeruitkomst 2.1: Onderwijs ontwerpen en voorbereiden</t>
  </si>
  <si>
    <t>Oordeel: Leeruitkomst 2.2: Onderwijs uitvoeren</t>
  </si>
  <si>
    <t>Leeruitkomst 2.3: Onderwijs en ontwikkeling volgen en registreren</t>
  </si>
  <si>
    <t>Oordeel: Leeruitkomst 2.3: Onderwijs en ontwikkeling volgen en registreren</t>
  </si>
  <si>
    <t>Oordeel: Leeruitkomst 3.1: Eigen professionele ontwikkeling in de dagelijkse praktijk</t>
  </si>
  <si>
    <t>Oordeel: Leeruitkomst 3.2: Eigen professionele identiteit expliciteren</t>
  </si>
  <si>
    <t>Oordeel: Leeruitkomst 3.3: (Inter)professioneel samenwerken binnen en buiten de organisatie</t>
  </si>
  <si>
    <t>Berekeningen:</t>
  </si>
  <si>
    <t>MAX aantal punten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</si>
</sst>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Aptos Narrow"/>
      <family val="2"/>
      <scheme val="minor"/>
    </font>
    <font>
      <b/>
      <sz val="10"/>
      <name val="Aptos"/>
      <family val="2"/>
    </font>
    <font>
      <b/>
      <sz val="12"/>
      <name val="Aptos  "/>
    </font>
    <font>
      <sz val="11"/>
      <name val="Aptos Narrow"/>
      <family val="2"/>
      <scheme val="minor"/>
    </font>
    <font>
      <sz val="10"/>
      <name val="Aptos"/>
      <family val="2"/>
    </font>
    <font>
      <b/>
      <sz val="16"/>
      <name val="Aptos"/>
      <family val="2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1"/>
      <name val="Aptos  "/>
    </font>
    <font>
      <b/>
      <sz val="11"/>
      <name val="Aptos"/>
      <family val="2"/>
    </font>
    <font>
      <sz val="11"/>
      <color theme="0"/>
      <name val="Aptos Narrow"/>
      <family val="2"/>
      <scheme val="minor"/>
    </font>
    <font>
      <b/>
      <sz val="12"/>
      <color theme="0"/>
      <name val="Aptos  "/>
    </font>
    <font>
      <b/>
      <sz val="12"/>
      <color theme="0"/>
      <name val="Aptos"/>
      <family val="2"/>
    </font>
    <font>
      <b/>
      <sz val="11"/>
      <color theme="0"/>
      <name val="Aptos"/>
      <family val="2"/>
    </font>
    <font>
      <b/>
      <sz val="24"/>
      <color theme="0"/>
      <name val="Aptos  "/>
    </font>
    <font>
      <b/>
      <sz val="24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4F2EC"/>
        <bgColor indexed="64"/>
      </patternFill>
    </fill>
    <fill>
      <patternFill patternType="solid">
        <fgColor rgb="FFE7315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left"/>
    </xf>
    <xf numFmtId="10" fontId="0" fillId="0" borderId="0" xfId="0" applyNumberFormat="1"/>
    <xf numFmtId="0" fontId="6" fillId="0" borderId="0" xfId="0" applyFont="1"/>
    <xf numFmtId="0" fontId="0" fillId="3" borderId="0" xfId="0" applyFill="1" applyAlignment="1">
      <alignment horizontal="left"/>
    </xf>
    <xf numFmtId="0" fontId="0" fillId="3" borderId="0" xfId="0" applyFill="1"/>
    <xf numFmtId="0" fontId="5" fillId="2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2" borderId="0" xfId="0" applyFont="1" applyFill="1"/>
    <xf numFmtId="0" fontId="7" fillId="0" borderId="0" xfId="0" applyFont="1"/>
    <xf numFmtId="0" fontId="3" fillId="4" borderId="0" xfId="0" applyFont="1" applyFill="1"/>
    <xf numFmtId="0" fontId="9" fillId="4" borderId="2" xfId="0" applyFont="1" applyFill="1" applyBorder="1"/>
    <xf numFmtId="0" fontId="2" fillId="4" borderId="7" xfId="0" applyFont="1" applyFill="1" applyBorder="1"/>
    <xf numFmtId="0" fontId="2" fillId="4" borderId="0" xfId="0" applyFont="1" applyFill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vertical="center"/>
    </xf>
    <xf numFmtId="10" fontId="8" fillId="4" borderId="0" xfId="0" applyNumberFormat="1" applyFont="1" applyFill="1" applyAlignment="1">
      <alignment vertical="center"/>
    </xf>
    <xf numFmtId="0" fontId="3" fillId="4" borderId="0" xfId="0" applyFont="1" applyFill="1" applyAlignment="1">
      <alignment vertical="center"/>
    </xf>
    <xf numFmtId="10" fontId="3" fillId="4" borderId="0" xfId="0" applyNumberFormat="1" applyFont="1" applyFill="1" applyAlignment="1">
      <alignment vertical="center"/>
    </xf>
    <xf numFmtId="0" fontId="8" fillId="4" borderId="0" xfId="0" applyFont="1" applyFill="1"/>
    <xf numFmtId="0" fontId="10" fillId="4" borderId="2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left" vertical="center" wrapText="1"/>
    </xf>
    <xf numFmtId="0" fontId="11" fillId="4" borderId="0" xfId="0" applyFont="1" applyFill="1"/>
    <xf numFmtId="0" fontId="14" fillId="5" borderId="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8" fillId="4" borderId="1" xfId="0" applyFont="1" applyFill="1" applyBorder="1"/>
    <xf numFmtId="0" fontId="16" fillId="4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left" vertical="center"/>
    </xf>
    <xf numFmtId="0" fontId="12" fillId="5" borderId="4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3" fillId="5" borderId="4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 vertical="top" wrapText="1"/>
    </xf>
    <xf numFmtId="0" fontId="13" fillId="5" borderId="4" xfId="0" applyFont="1" applyFill="1" applyBorder="1" applyAlignment="1">
      <alignment horizontal="center" vertical="top" wrapText="1"/>
    </xf>
    <xf numFmtId="0" fontId="13" fillId="5" borderId="1" xfId="0" applyFont="1" applyFill="1" applyBorder="1" applyAlignment="1">
      <alignment horizontal="left" vertical="center"/>
    </xf>
    <xf numFmtId="0" fontId="13" fillId="5" borderId="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73151"/>
      <color rgb="FFF4F2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47455-5306-46FB-B357-8657CFD9C1AA}">
  <dimension ref="B1:N98"/>
  <sheetViews>
    <sheetView tabSelected="1" zoomScale="85" zoomScaleNormal="85" workbookViewId="0">
      <selection activeCell="K55" sqref="K55"/>
    </sheetView>
  </sheetViews>
  <sheetFormatPr defaultColWidth="9.1796875" defaultRowHeight="14.5"/>
  <cols>
    <col min="1" max="1" width="0.7265625" style="10" customWidth="1"/>
    <col min="2" max="2" width="29.81640625" style="10" customWidth="1"/>
    <col min="3" max="3" width="5.7265625" style="10" customWidth="1"/>
    <col min="4" max="4" width="29.81640625" style="10" customWidth="1"/>
    <col min="5" max="5" width="5.7265625" style="10" customWidth="1"/>
    <col min="6" max="6" width="29.81640625" style="10" customWidth="1"/>
    <col min="7" max="7" width="5.7265625" style="10" customWidth="1"/>
    <col min="8" max="8" width="29.81640625" style="10" customWidth="1"/>
    <col min="9" max="16384" width="9.1796875" style="10"/>
  </cols>
  <sheetData>
    <row r="1" spans="2:14" ht="75" customHeight="1">
      <c r="B1" s="38" t="e" vm="1">
        <v>#VALUE!</v>
      </c>
      <c r="C1" s="38"/>
      <c r="D1" s="39" t="s">
        <v>66</v>
      </c>
      <c r="E1" s="39"/>
      <c r="F1" s="39"/>
      <c r="G1" s="39"/>
      <c r="H1" s="40"/>
    </row>
    <row r="2" spans="2:14" ht="30" customHeight="1">
      <c r="B2" s="41" t="s">
        <v>218</v>
      </c>
      <c r="C2" s="42"/>
      <c r="D2" s="43"/>
      <c r="E2" s="44"/>
      <c r="F2" s="44"/>
      <c r="G2" s="44"/>
      <c r="H2" s="45"/>
    </row>
    <row r="3" spans="2:14" ht="30" customHeight="1">
      <c r="B3" s="41" t="s">
        <v>219</v>
      </c>
      <c r="C3" s="42"/>
      <c r="D3" s="43"/>
      <c r="E3" s="44"/>
      <c r="F3" s="44"/>
      <c r="G3" s="44"/>
      <c r="H3" s="45"/>
    </row>
    <row r="4" spans="2:14" ht="30" customHeight="1">
      <c r="B4" s="41" t="s">
        <v>220</v>
      </c>
      <c r="C4" s="42"/>
      <c r="D4" s="43"/>
      <c r="E4" s="44"/>
      <c r="F4" s="44"/>
      <c r="G4" s="44"/>
      <c r="H4" s="45"/>
    </row>
    <row r="5" spans="2:14" ht="30" customHeight="1">
      <c r="B5" s="41" t="s">
        <v>221</v>
      </c>
      <c r="C5" s="42"/>
      <c r="D5" s="43"/>
      <c r="E5" s="44"/>
      <c r="F5" s="44"/>
      <c r="G5" s="44"/>
      <c r="H5" s="45"/>
    </row>
    <row r="6" spans="2:14" ht="22" customHeight="1">
      <c r="B6" s="11"/>
      <c r="C6" s="12"/>
      <c r="D6" s="13"/>
      <c r="E6" s="13"/>
      <c r="F6" s="13"/>
      <c r="G6" s="13"/>
      <c r="H6" s="14"/>
      <c r="N6" s="25"/>
    </row>
    <row r="7" spans="2:14" s="15" customFormat="1" ht="22" customHeight="1">
      <c r="B7" s="46" t="s">
        <v>0</v>
      </c>
      <c r="C7" s="47"/>
      <c r="D7" s="47"/>
      <c r="E7" s="47"/>
      <c r="F7" s="47"/>
      <c r="G7" s="47"/>
      <c r="H7" s="48"/>
    </row>
    <row r="8" spans="2:14" s="15" customFormat="1" ht="22" customHeight="1">
      <c r="B8" s="26" t="s">
        <v>1</v>
      </c>
      <c r="C8" s="36" t="s">
        <v>2</v>
      </c>
      <c r="D8" s="37"/>
      <c r="E8" s="60" t="s">
        <v>3</v>
      </c>
      <c r="F8" s="37"/>
      <c r="G8" s="60" t="s">
        <v>4</v>
      </c>
      <c r="H8" s="37"/>
    </row>
    <row r="9" spans="2:14" ht="60" customHeight="1">
      <c r="B9" s="29" t="s">
        <v>5</v>
      </c>
      <c r="C9" s="35"/>
      <c r="D9" s="32" t="s">
        <v>6</v>
      </c>
      <c r="E9" s="35"/>
      <c r="F9" s="32" t="s">
        <v>7</v>
      </c>
      <c r="G9" s="35"/>
      <c r="H9" s="27" t="s">
        <v>8</v>
      </c>
    </row>
    <row r="10" spans="2:14" ht="60" customHeight="1">
      <c r="B10" s="30" t="s">
        <v>9</v>
      </c>
      <c r="C10" s="35"/>
      <c r="D10" s="32" t="s">
        <v>10</v>
      </c>
      <c r="E10" s="35"/>
      <c r="F10" s="32" t="s">
        <v>11</v>
      </c>
      <c r="G10" s="35"/>
      <c r="H10" s="27" t="s">
        <v>12</v>
      </c>
    </row>
    <row r="11" spans="2:14" ht="60" customHeight="1">
      <c r="B11" s="30" t="s">
        <v>13</v>
      </c>
      <c r="C11" s="35"/>
      <c r="D11" s="32" t="s">
        <v>14</v>
      </c>
      <c r="E11" s="35"/>
      <c r="F11" s="32" t="s">
        <v>15</v>
      </c>
      <c r="G11" s="35"/>
      <c r="H11" s="27" t="s">
        <v>16</v>
      </c>
    </row>
    <row r="12" spans="2:14" ht="60" customHeight="1">
      <c r="B12" s="30" t="s">
        <v>17</v>
      </c>
      <c r="C12" s="35"/>
      <c r="D12" s="32" t="s">
        <v>18</v>
      </c>
      <c r="E12" s="35"/>
      <c r="F12" s="32" t="s">
        <v>19</v>
      </c>
      <c r="G12" s="35"/>
      <c r="H12" s="27" t="s">
        <v>20</v>
      </c>
      <c r="J12" s="34"/>
    </row>
    <row r="13" spans="2:14" ht="60" customHeight="1">
      <c r="B13" s="31" t="s">
        <v>21</v>
      </c>
      <c r="C13" s="35"/>
      <c r="D13" s="33" t="s">
        <v>22</v>
      </c>
      <c r="E13" s="35"/>
      <c r="F13" s="33" t="s">
        <v>23</v>
      </c>
      <c r="G13" s="35"/>
      <c r="H13" s="28" t="s">
        <v>24</v>
      </c>
    </row>
    <row r="14" spans="2:14" s="16" customFormat="1" ht="22" customHeight="1">
      <c r="B14" s="51" t="s">
        <v>222</v>
      </c>
      <c r="C14" s="52"/>
      <c r="D14" s="51"/>
      <c r="E14" s="52"/>
      <c r="F14" s="51"/>
      <c r="G14" s="52"/>
      <c r="H14" s="51"/>
    </row>
    <row r="15" spans="2:14" s="16" customFormat="1" ht="22" customHeight="1">
      <c r="B15" s="51" t="str">
        <f>Berekeningen!G9</f>
        <v>Niet alles is juist ingevuld</v>
      </c>
      <c r="C15" s="51"/>
      <c r="D15" s="51"/>
      <c r="E15" s="51"/>
      <c r="F15" s="51"/>
      <c r="G15" s="51"/>
      <c r="H15" s="51"/>
      <c r="J15" s="17"/>
    </row>
    <row r="16" spans="2:14" s="18" customFormat="1" ht="22" customHeight="1">
      <c r="B16" s="53"/>
      <c r="C16" s="54"/>
      <c r="D16" s="54"/>
      <c r="E16" s="54"/>
      <c r="F16" s="54"/>
      <c r="G16" s="54"/>
      <c r="H16" s="55"/>
      <c r="J16" s="19"/>
    </row>
    <row r="17" spans="2:8" s="15" customFormat="1" ht="22" customHeight="1">
      <c r="B17" s="46" t="s">
        <v>25</v>
      </c>
      <c r="C17" s="47"/>
      <c r="D17" s="47"/>
      <c r="E17" s="47"/>
      <c r="F17" s="47"/>
      <c r="G17" s="47"/>
      <c r="H17" s="48"/>
    </row>
    <row r="18" spans="2:8" s="15" customFormat="1" ht="22" customHeight="1">
      <c r="B18" s="26" t="s">
        <v>1</v>
      </c>
      <c r="C18" s="36" t="s">
        <v>2</v>
      </c>
      <c r="D18" s="37"/>
      <c r="E18" s="36" t="s">
        <v>3</v>
      </c>
      <c r="F18" s="37"/>
      <c r="G18" s="36" t="s">
        <v>4</v>
      </c>
      <c r="H18" s="37"/>
    </row>
    <row r="19" spans="2:8" ht="60" customHeight="1">
      <c r="B19" s="29" t="s">
        <v>26</v>
      </c>
      <c r="C19" s="35"/>
      <c r="D19" s="27" t="s">
        <v>27</v>
      </c>
      <c r="E19" s="35"/>
      <c r="F19" s="27" t="s">
        <v>28</v>
      </c>
      <c r="G19" s="35"/>
      <c r="H19" s="27" t="s">
        <v>29</v>
      </c>
    </row>
    <row r="20" spans="2:8" ht="60" customHeight="1">
      <c r="B20" s="29" t="s">
        <v>30</v>
      </c>
      <c r="C20" s="35"/>
      <c r="D20" s="27" t="s">
        <v>31</v>
      </c>
      <c r="E20" s="35"/>
      <c r="F20" s="27" t="s">
        <v>32</v>
      </c>
      <c r="G20" s="35"/>
      <c r="H20" s="27" t="s">
        <v>33</v>
      </c>
    </row>
    <row r="21" spans="2:8" ht="60" customHeight="1">
      <c r="B21" s="29" t="s">
        <v>34</v>
      </c>
      <c r="C21" s="35"/>
      <c r="D21" s="27" t="s">
        <v>35</v>
      </c>
      <c r="E21" s="35"/>
      <c r="F21" s="27" t="s">
        <v>36</v>
      </c>
      <c r="G21" s="35"/>
      <c r="H21" s="27" t="s">
        <v>37</v>
      </c>
    </row>
    <row r="22" spans="2:8" ht="60" customHeight="1">
      <c r="B22" s="29" t="s">
        <v>38</v>
      </c>
      <c r="C22" s="35"/>
      <c r="D22" s="27" t="s">
        <v>39</v>
      </c>
      <c r="E22" s="35"/>
      <c r="F22" s="27" t="s">
        <v>40</v>
      </c>
      <c r="G22" s="35"/>
      <c r="H22" s="27" t="s">
        <v>41</v>
      </c>
    </row>
    <row r="23" spans="2:8" ht="60" customHeight="1">
      <c r="B23" s="29" t="s">
        <v>42</v>
      </c>
      <c r="C23" s="35"/>
      <c r="D23" s="27" t="s">
        <v>43</v>
      </c>
      <c r="E23" s="35"/>
      <c r="F23" s="27" t="s">
        <v>44</v>
      </c>
      <c r="G23" s="35"/>
      <c r="H23" s="27" t="s">
        <v>45</v>
      </c>
    </row>
    <row r="24" spans="2:8" ht="60" customHeight="1">
      <c r="B24" s="29" t="s">
        <v>46</v>
      </c>
      <c r="C24" s="35"/>
      <c r="D24" s="27" t="s">
        <v>47</v>
      </c>
      <c r="E24" s="35"/>
      <c r="F24" s="27" t="s">
        <v>48</v>
      </c>
      <c r="G24" s="35"/>
      <c r="H24" s="27" t="s">
        <v>49</v>
      </c>
    </row>
    <row r="25" spans="2:8" ht="60" customHeight="1">
      <c r="B25" s="29" t="s">
        <v>50</v>
      </c>
      <c r="C25" s="35"/>
      <c r="D25" s="27" t="s">
        <v>51</v>
      </c>
      <c r="E25" s="35"/>
      <c r="F25" s="27" t="s">
        <v>52</v>
      </c>
      <c r="G25" s="35"/>
      <c r="H25" s="27" t="s">
        <v>53</v>
      </c>
    </row>
    <row r="26" spans="2:8" ht="60" customHeight="1">
      <c r="B26" s="29" t="s">
        <v>54</v>
      </c>
      <c r="C26" s="35"/>
      <c r="D26" s="27" t="s">
        <v>55</v>
      </c>
      <c r="E26" s="35"/>
      <c r="F26" s="27" t="s">
        <v>56</v>
      </c>
      <c r="G26" s="35"/>
      <c r="H26" s="27" t="s">
        <v>57</v>
      </c>
    </row>
    <row r="27" spans="2:8" ht="60" customHeight="1">
      <c r="B27" s="29" t="s">
        <v>58</v>
      </c>
      <c r="C27" s="35"/>
      <c r="D27" s="27" t="s">
        <v>59</v>
      </c>
      <c r="E27" s="35"/>
      <c r="F27" s="27" t="s">
        <v>60</v>
      </c>
      <c r="G27" s="35"/>
      <c r="H27" s="27" t="s">
        <v>61</v>
      </c>
    </row>
    <row r="28" spans="2:8" ht="60" customHeight="1">
      <c r="B28" s="29" t="s">
        <v>62</v>
      </c>
      <c r="C28" s="35"/>
      <c r="D28" s="27" t="s">
        <v>63</v>
      </c>
      <c r="E28" s="35"/>
      <c r="F28" s="27" t="s">
        <v>64</v>
      </c>
      <c r="G28" s="35"/>
      <c r="H28" s="27" t="s">
        <v>65</v>
      </c>
    </row>
    <row r="29" spans="2:8" s="16" customFormat="1" ht="22" customHeight="1">
      <c r="B29" s="36" t="s">
        <v>226</v>
      </c>
      <c r="C29" s="49"/>
      <c r="D29" s="49"/>
      <c r="E29" s="49"/>
      <c r="F29" s="49"/>
      <c r="G29" s="49"/>
      <c r="H29" s="37"/>
    </row>
    <row r="30" spans="2:8" s="16" customFormat="1" ht="22" customHeight="1">
      <c r="B30" s="36" t="str">
        <f>Berekeningen!G23</f>
        <v>Niet alles is juist ingevuld</v>
      </c>
      <c r="C30" s="49"/>
      <c r="D30" s="49"/>
      <c r="E30" s="49"/>
      <c r="F30" s="49"/>
      <c r="G30" s="49"/>
      <c r="H30" s="37"/>
    </row>
    <row r="31" spans="2:8" s="18" customFormat="1" ht="22" customHeight="1">
      <c r="B31" s="53"/>
      <c r="C31" s="54"/>
      <c r="D31" s="54"/>
      <c r="E31" s="54"/>
      <c r="F31" s="54"/>
      <c r="G31" s="54"/>
      <c r="H31" s="55"/>
    </row>
    <row r="32" spans="2:8" s="15" customFormat="1" ht="22" customHeight="1">
      <c r="B32" s="59" t="s">
        <v>227</v>
      </c>
      <c r="C32" s="59"/>
      <c r="D32" s="59"/>
      <c r="E32" s="59"/>
      <c r="F32" s="59"/>
      <c r="G32" s="59"/>
      <c r="H32" s="59"/>
    </row>
    <row r="33" spans="2:8" s="15" customFormat="1" ht="22" customHeight="1">
      <c r="B33" s="26" t="s">
        <v>1</v>
      </c>
      <c r="C33" s="36" t="s">
        <v>2</v>
      </c>
      <c r="D33" s="37"/>
      <c r="E33" s="36" t="s">
        <v>3</v>
      </c>
      <c r="F33" s="37"/>
      <c r="G33" s="36" t="s">
        <v>4</v>
      </c>
      <c r="H33" s="37"/>
    </row>
    <row r="34" spans="2:8" ht="60" customHeight="1">
      <c r="B34" s="29" t="s">
        <v>67</v>
      </c>
      <c r="C34" s="35"/>
      <c r="D34" s="27" t="s">
        <v>68</v>
      </c>
      <c r="E34" s="35"/>
      <c r="F34" s="27" t="s">
        <v>69</v>
      </c>
      <c r="G34" s="35"/>
      <c r="H34" s="27" t="s">
        <v>70</v>
      </c>
    </row>
    <row r="35" spans="2:8" ht="60" customHeight="1">
      <c r="B35" s="29" t="s">
        <v>71</v>
      </c>
      <c r="C35" s="35"/>
      <c r="D35" s="27" t="s">
        <v>72</v>
      </c>
      <c r="E35" s="35"/>
      <c r="F35" s="27" t="s">
        <v>73</v>
      </c>
      <c r="G35" s="35"/>
      <c r="H35" s="27" t="s">
        <v>74</v>
      </c>
    </row>
    <row r="36" spans="2:8" ht="60" customHeight="1">
      <c r="B36" s="29" t="s">
        <v>75</v>
      </c>
      <c r="C36" s="35"/>
      <c r="D36" s="27" t="s">
        <v>76</v>
      </c>
      <c r="E36" s="35"/>
      <c r="F36" s="27" t="s">
        <v>77</v>
      </c>
      <c r="G36" s="35"/>
      <c r="H36" s="27" t="s">
        <v>78</v>
      </c>
    </row>
    <row r="37" spans="2:8" ht="60" customHeight="1">
      <c r="B37" s="29" t="s">
        <v>79</v>
      </c>
      <c r="C37" s="35"/>
      <c r="D37" s="27" t="s">
        <v>80</v>
      </c>
      <c r="E37" s="35"/>
      <c r="F37" s="27" t="s">
        <v>81</v>
      </c>
      <c r="G37" s="35"/>
      <c r="H37" s="27" t="s">
        <v>82</v>
      </c>
    </row>
    <row r="38" spans="2:8" ht="60" customHeight="1">
      <c r="B38" s="29" t="s">
        <v>83</v>
      </c>
      <c r="C38" s="35"/>
      <c r="D38" s="27" t="s">
        <v>84</v>
      </c>
      <c r="E38" s="35"/>
      <c r="F38" s="27" t="s">
        <v>85</v>
      </c>
      <c r="G38" s="35"/>
      <c r="H38" s="27" t="s">
        <v>86</v>
      </c>
    </row>
    <row r="39" spans="2:8" ht="60" customHeight="1">
      <c r="B39" s="29" t="s">
        <v>87</v>
      </c>
      <c r="C39" s="35"/>
      <c r="D39" s="27" t="s">
        <v>88</v>
      </c>
      <c r="E39" s="35"/>
      <c r="F39" s="27" t="s">
        <v>89</v>
      </c>
      <c r="G39" s="35"/>
      <c r="H39" s="27" t="s">
        <v>90</v>
      </c>
    </row>
    <row r="40" spans="2:8" s="20" customFormat="1" ht="22" customHeight="1">
      <c r="B40" s="36" t="s">
        <v>229</v>
      </c>
      <c r="C40" s="49"/>
      <c r="D40" s="49"/>
      <c r="E40" s="49"/>
      <c r="F40" s="49"/>
      <c r="G40" s="49"/>
      <c r="H40" s="37"/>
    </row>
    <row r="41" spans="2:8" s="20" customFormat="1" ht="22" customHeight="1">
      <c r="B41" s="36" t="str">
        <f>Berekeningen!G34</f>
        <v>Niet alles is juist ingevuld</v>
      </c>
      <c r="C41" s="49"/>
      <c r="D41" s="49"/>
      <c r="E41" s="49"/>
      <c r="F41" s="49"/>
      <c r="G41" s="49"/>
      <c r="H41" s="37"/>
    </row>
    <row r="42" spans="2:8" ht="22" customHeight="1">
      <c r="B42" s="21"/>
      <c r="C42" s="22"/>
      <c r="D42" s="23"/>
      <c r="E42" s="23"/>
      <c r="F42" s="23"/>
      <c r="G42" s="23"/>
      <c r="H42" s="24"/>
    </row>
    <row r="43" spans="2:8" s="15" customFormat="1" ht="22" customHeight="1">
      <c r="B43" s="46" t="s">
        <v>228</v>
      </c>
      <c r="C43" s="47"/>
      <c r="D43" s="47"/>
      <c r="E43" s="47"/>
      <c r="F43" s="47"/>
      <c r="G43" s="47"/>
      <c r="H43" s="48"/>
    </row>
    <row r="44" spans="2:8" s="15" customFormat="1" ht="22" customHeight="1">
      <c r="B44" s="26" t="s">
        <v>1</v>
      </c>
      <c r="C44" s="36" t="s">
        <v>2</v>
      </c>
      <c r="D44" s="37"/>
      <c r="E44" s="36" t="s">
        <v>3</v>
      </c>
      <c r="F44" s="37"/>
      <c r="G44" s="36" t="s">
        <v>4</v>
      </c>
      <c r="H44" s="37"/>
    </row>
    <row r="45" spans="2:8" ht="60" customHeight="1">
      <c r="B45" s="29" t="s">
        <v>91</v>
      </c>
      <c r="C45" s="35"/>
      <c r="D45" s="27" t="s">
        <v>92</v>
      </c>
      <c r="E45" s="35"/>
      <c r="F45" s="27" t="s">
        <v>93</v>
      </c>
      <c r="G45" s="35"/>
      <c r="H45" s="27" t="s">
        <v>94</v>
      </c>
    </row>
    <row r="46" spans="2:8" ht="60" customHeight="1">
      <c r="B46" s="29" t="s">
        <v>95</v>
      </c>
      <c r="C46" s="35"/>
      <c r="D46" s="27" t="s">
        <v>96</v>
      </c>
      <c r="E46" s="35"/>
      <c r="F46" s="27" t="s">
        <v>97</v>
      </c>
      <c r="G46" s="35"/>
      <c r="H46" s="27" t="s">
        <v>98</v>
      </c>
    </row>
    <row r="47" spans="2:8" ht="60" customHeight="1">
      <c r="B47" s="29" t="s">
        <v>99</v>
      </c>
      <c r="C47" s="35"/>
      <c r="D47" s="27" t="s">
        <v>100</v>
      </c>
      <c r="E47" s="35"/>
      <c r="F47" s="27" t="s">
        <v>101</v>
      </c>
      <c r="G47" s="35"/>
      <c r="H47" s="27" t="s">
        <v>102</v>
      </c>
    </row>
    <row r="48" spans="2:8" ht="60" customHeight="1">
      <c r="B48" s="29" t="s">
        <v>103</v>
      </c>
      <c r="C48" s="35"/>
      <c r="D48" s="27" t="s">
        <v>104</v>
      </c>
      <c r="E48" s="35"/>
      <c r="F48" s="27" t="s">
        <v>105</v>
      </c>
      <c r="G48" s="35"/>
      <c r="H48" s="27" t="s">
        <v>106</v>
      </c>
    </row>
    <row r="49" spans="2:8" ht="60" customHeight="1">
      <c r="B49" s="29" t="s">
        <v>107</v>
      </c>
      <c r="C49" s="35"/>
      <c r="D49" s="27" t="s">
        <v>108</v>
      </c>
      <c r="E49" s="35"/>
      <c r="F49" s="27" t="s">
        <v>109</v>
      </c>
      <c r="G49" s="35"/>
      <c r="H49" s="27" t="s">
        <v>110</v>
      </c>
    </row>
    <row r="50" spans="2:8" ht="60" customHeight="1">
      <c r="B50" s="29" t="s">
        <v>111</v>
      </c>
      <c r="C50" s="35"/>
      <c r="D50" s="27" t="s">
        <v>112</v>
      </c>
      <c r="E50" s="35"/>
      <c r="F50" s="27" t="s">
        <v>113</v>
      </c>
      <c r="G50" s="35"/>
      <c r="H50" s="27" t="s">
        <v>114</v>
      </c>
    </row>
    <row r="51" spans="2:8" ht="60" customHeight="1">
      <c r="B51" s="29" t="s">
        <v>115</v>
      </c>
      <c r="C51" s="35"/>
      <c r="D51" s="27" t="s">
        <v>116</v>
      </c>
      <c r="E51" s="35"/>
      <c r="F51" s="27" t="s">
        <v>117</v>
      </c>
      <c r="G51" s="35"/>
      <c r="H51" s="27" t="s">
        <v>118</v>
      </c>
    </row>
    <row r="52" spans="2:8" ht="60" customHeight="1">
      <c r="B52" s="29" t="s">
        <v>119</v>
      </c>
      <c r="C52" s="35"/>
      <c r="D52" s="27" t="s">
        <v>120</v>
      </c>
      <c r="E52" s="35"/>
      <c r="F52" s="27" t="s">
        <v>121</v>
      </c>
      <c r="G52" s="35"/>
      <c r="H52" s="27" t="s">
        <v>122</v>
      </c>
    </row>
    <row r="53" spans="2:8" ht="60" customHeight="1">
      <c r="B53" s="29" t="s">
        <v>123</v>
      </c>
      <c r="C53" s="35"/>
      <c r="D53" s="27" t="s">
        <v>124</v>
      </c>
      <c r="E53" s="35"/>
      <c r="F53" s="27" t="s">
        <v>125</v>
      </c>
      <c r="G53" s="35"/>
      <c r="H53" s="27" t="s">
        <v>126</v>
      </c>
    </row>
    <row r="54" spans="2:8" ht="60" customHeight="1">
      <c r="B54" s="29" t="s">
        <v>127</v>
      </c>
      <c r="C54" s="35"/>
      <c r="D54" s="27" t="s">
        <v>128</v>
      </c>
      <c r="E54" s="35"/>
      <c r="F54" s="27" t="s">
        <v>129</v>
      </c>
      <c r="G54" s="35"/>
      <c r="H54" s="27" t="s">
        <v>130</v>
      </c>
    </row>
    <row r="55" spans="2:8" ht="60" customHeight="1">
      <c r="B55" s="29" t="s">
        <v>131</v>
      </c>
      <c r="C55" s="35"/>
      <c r="D55" s="27" t="s">
        <v>132</v>
      </c>
      <c r="E55" s="35"/>
      <c r="F55" s="27" t="s">
        <v>133</v>
      </c>
      <c r="G55" s="35"/>
      <c r="H55" s="27" t="s">
        <v>134</v>
      </c>
    </row>
    <row r="56" spans="2:8" ht="60" customHeight="1">
      <c r="B56" s="29" t="s">
        <v>135</v>
      </c>
      <c r="C56" s="35"/>
      <c r="D56" s="27" t="s">
        <v>136</v>
      </c>
      <c r="E56" s="35"/>
      <c r="F56" s="27" t="s">
        <v>137</v>
      </c>
      <c r="G56" s="35"/>
      <c r="H56" s="27" t="s">
        <v>138</v>
      </c>
    </row>
    <row r="57" spans="2:8" s="20" customFormat="1" ht="22" customHeight="1">
      <c r="B57" s="36" t="s">
        <v>231</v>
      </c>
      <c r="C57" s="49"/>
      <c r="D57" s="49"/>
      <c r="E57" s="49"/>
      <c r="F57" s="49"/>
      <c r="G57" s="49"/>
      <c r="H57" s="37"/>
    </row>
    <row r="58" spans="2:8" s="20" customFormat="1" ht="22" customHeight="1">
      <c r="B58" s="36" t="str">
        <f>Berekeningen!G51</f>
        <v>Niet alles is juist ingevuld</v>
      </c>
      <c r="C58" s="49"/>
      <c r="D58" s="49"/>
      <c r="E58" s="49"/>
      <c r="F58" s="49"/>
      <c r="G58" s="49"/>
      <c r="H58" s="37"/>
    </row>
    <row r="59" spans="2:8" ht="22" customHeight="1">
      <c r="B59" s="53"/>
      <c r="C59" s="54"/>
      <c r="D59" s="54"/>
      <c r="E59" s="54"/>
      <c r="F59" s="54"/>
      <c r="G59" s="54"/>
      <c r="H59" s="55"/>
    </row>
    <row r="60" spans="2:8" s="15" customFormat="1" ht="22" customHeight="1">
      <c r="B60" s="59" t="s">
        <v>232</v>
      </c>
      <c r="C60" s="59"/>
      <c r="D60" s="59"/>
      <c r="E60" s="59"/>
      <c r="F60" s="59"/>
      <c r="G60" s="59"/>
      <c r="H60" s="59"/>
    </row>
    <row r="61" spans="2:8" s="15" customFormat="1" ht="22" customHeight="1">
      <c r="B61" s="26" t="s">
        <v>1</v>
      </c>
      <c r="C61" s="36" t="s">
        <v>2</v>
      </c>
      <c r="D61" s="37"/>
      <c r="E61" s="36" t="s">
        <v>3</v>
      </c>
      <c r="F61" s="37"/>
      <c r="G61" s="36" t="s">
        <v>4</v>
      </c>
      <c r="H61" s="37"/>
    </row>
    <row r="62" spans="2:8" ht="60" customHeight="1">
      <c r="B62" s="29" t="s">
        <v>139</v>
      </c>
      <c r="C62" s="35"/>
      <c r="D62" s="27" t="s">
        <v>140</v>
      </c>
      <c r="E62" s="35"/>
      <c r="F62" s="27" t="s">
        <v>141</v>
      </c>
      <c r="G62" s="35"/>
      <c r="H62" s="27" t="s">
        <v>142</v>
      </c>
    </row>
    <row r="63" spans="2:8" ht="60" customHeight="1">
      <c r="B63" s="29" t="s">
        <v>143</v>
      </c>
      <c r="C63" s="35"/>
      <c r="D63" s="27" t="s">
        <v>144</v>
      </c>
      <c r="E63" s="35"/>
      <c r="F63" s="27" t="s">
        <v>145</v>
      </c>
      <c r="G63" s="35"/>
      <c r="H63" s="27" t="s">
        <v>146</v>
      </c>
    </row>
    <row r="64" spans="2:8" ht="60" customHeight="1">
      <c r="B64" s="29" t="s">
        <v>147</v>
      </c>
      <c r="C64" s="35"/>
      <c r="D64" s="27" t="s">
        <v>148</v>
      </c>
      <c r="E64" s="35"/>
      <c r="F64" s="27" t="s">
        <v>149</v>
      </c>
      <c r="G64" s="35"/>
      <c r="H64" s="27" t="s">
        <v>150</v>
      </c>
    </row>
    <row r="65" spans="2:8" ht="60" customHeight="1">
      <c r="B65" s="29" t="s">
        <v>151</v>
      </c>
      <c r="C65" s="35"/>
      <c r="D65" s="27" t="s">
        <v>152</v>
      </c>
      <c r="E65" s="35"/>
      <c r="F65" s="27" t="s">
        <v>153</v>
      </c>
      <c r="G65" s="35"/>
      <c r="H65" s="27" t="s">
        <v>154</v>
      </c>
    </row>
    <row r="66" spans="2:8" ht="60" customHeight="1">
      <c r="B66" s="29" t="s">
        <v>155</v>
      </c>
      <c r="C66" s="35"/>
      <c r="D66" s="27" t="s">
        <v>156</v>
      </c>
      <c r="E66" s="35"/>
      <c r="F66" s="27" t="s">
        <v>157</v>
      </c>
      <c r="G66" s="35"/>
      <c r="H66" s="27" t="s">
        <v>158</v>
      </c>
    </row>
    <row r="67" spans="2:8" ht="60" customHeight="1">
      <c r="B67" s="29" t="s">
        <v>159</v>
      </c>
      <c r="C67" s="35"/>
      <c r="D67" s="27" t="s">
        <v>160</v>
      </c>
      <c r="E67" s="35"/>
      <c r="F67" s="27" t="s">
        <v>161</v>
      </c>
      <c r="G67" s="35"/>
      <c r="H67" s="27" t="s">
        <v>162</v>
      </c>
    </row>
    <row r="68" spans="2:8" s="20" customFormat="1" ht="22" customHeight="1">
      <c r="B68" s="36" t="s">
        <v>233</v>
      </c>
      <c r="C68" s="49"/>
      <c r="D68" s="49"/>
      <c r="E68" s="49"/>
      <c r="F68" s="49"/>
      <c r="G68" s="49"/>
      <c r="H68" s="37"/>
    </row>
    <row r="69" spans="2:8" s="20" customFormat="1" ht="22" customHeight="1">
      <c r="B69" s="56" t="str">
        <f>Berekeningen!G62</f>
        <v>Niet alles is juist ingevuld</v>
      </c>
      <c r="C69" s="57"/>
      <c r="D69" s="57"/>
      <c r="E69" s="57"/>
      <c r="F69" s="57"/>
      <c r="G69" s="57"/>
      <c r="H69" s="58"/>
    </row>
    <row r="70" spans="2:8" ht="22" customHeight="1">
      <c r="B70" s="53"/>
      <c r="C70" s="54"/>
      <c r="D70" s="54"/>
      <c r="E70" s="54"/>
      <c r="F70" s="54"/>
      <c r="G70" s="54"/>
      <c r="H70" s="55"/>
    </row>
    <row r="71" spans="2:8" s="15" customFormat="1" ht="22" customHeight="1">
      <c r="B71" s="59" t="s">
        <v>163</v>
      </c>
      <c r="C71" s="59"/>
      <c r="D71" s="59"/>
      <c r="E71" s="59"/>
      <c r="F71" s="59"/>
      <c r="G71" s="59"/>
      <c r="H71" s="59"/>
    </row>
    <row r="72" spans="2:8" s="15" customFormat="1" ht="22" customHeight="1">
      <c r="B72" s="26" t="s">
        <v>1</v>
      </c>
      <c r="C72" s="36" t="s">
        <v>2</v>
      </c>
      <c r="D72" s="37"/>
      <c r="E72" s="36" t="s">
        <v>3</v>
      </c>
      <c r="F72" s="37"/>
      <c r="G72" s="36" t="s">
        <v>4</v>
      </c>
      <c r="H72" s="37"/>
    </row>
    <row r="73" spans="2:8" ht="60" customHeight="1">
      <c r="B73" s="29" t="s">
        <v>164</v>
      </c>
      <c r="C73" s="35"/>
      <c r="D73" s="27" t="s">
        <v>165</v>
      </c>
      <c r="E73" s="35"/>
      <c r="F73" s="27" t="s">
        <v>166</v>
      </c>
      <c r="G73" s="35"/>
      <c r="H73" s="27" t="s">
        <v>167</v>
      </c>
    </row>
    <row r="74" spans="2:8" ht="60" customHeight="1">
      <c r="B74" s="29" t="s">
        <v>168</v>
      </c>
      <c r="C74" s="35"/>
      <c r="D74" s="27" t="s">
        <v>169</v>
      </c>
      <c r="E74" s="35"/>
      <c r="F74" s="27" t="s">
        <v>170</v>
      </c>
      <c r="G74" s="35"/>
      <c r="H74" s="27" t="s">
        <v>171</v>
      </c>
    </row>
    <row r="75" spans="2:8" ht="60" customHeight="1">
      <c r="B75" s="29" t="s">
        <v>172</v>
      </c>
      <c r="C75" s="35"/>
      <c r="D75" s="27" t="s">
        <v>173</v>
      </c>
      <c r="E75" s="35"/>
      <c r="F75" s="27" t="s">
        <v>174</v>
      </c>
      <c r="G75" s="35"/>
      <c r="H75" s="27" t="s">
        <v>175</v>
      </c>
    </row>
    <row r="76" spans="2:8" ht="60" customHeight="1">
      <c r="B76" s="29" t="s">
        <v>176</v>
      </c>
      <c r="C76" s="35"/>
      <c r="D76" s="27" t="s">
        <v>177</v>
      </c>
      <c r="E76" s="35"/>
      <c r="F76" s="27" t="s">
        <v>178</v>
      </c>
      <c r="G76" s="35"/>
      <c r="H76" s="27" t="s">
        <v>179</v>
      </c>
    </row>
    <row r="77" spans="2:8" ht="60" customHeight="1">
      <c r="B77" s="29" t="s">
        <v>180</v>
      </c>
      <c r="C77" s="35"/>
      <c r="D77" s="27" t="s">
        <v>181</v>
      </c>
      <c r="E77" s="35"/>
      <c r="F77" s="27" t="s">
        <v>182</v>
      </c>
      <c r="G77" s="35"/>
      <c r="H77" s="27" t="s">
        <v>183</v>
      </c>
    </row>
    <row r="78" spans="2:8" ht="60" customHeight="1">
      <c r="B78" s="29" t="s">
        <v>184</v>
      </c>
      <c r="C78" s="35"/>
      <c r="D78" s="27" t="s">
        <v>185</v>
      </c>
      <c r="E78" s="35"/>
      <c r="F78" s="27" t="s">
        <v>186</v>
      </c>
      <c r="G78" s="35"/>
      <c r="H78" s="27" t="s">
        <v>187</v>
      </c>
    </row>
    <row r="79" spans="2:8" ht="60" customHeight="1">
      <c r="B79" s="29" t="s">
        <v>188</v>
      </c>
      <c r="C79" s="35"/>
      <c r="D79" s="27" t="s">
        <v>189</v>
      </c>
      <c r="E79" s="35"/>
      <c r="F79" s="27" t="s">
        <v>190</v>
      </c>
      <c r="G79" s="35"/>
      <c r="H79" s="27" t="s">
        <v>191</v>
      </c>
    </row>
    <row r="80" spans="2:8" s="20" customFormat="1" ht="22" customHeight="1">
      <c r="B80" s="36" t="s">
        <v>234</v>
      </c>
      <c r="C80" s="49"/>
      <c r="D80" s="49"/>
      <c r="E80" s="49"/>
      <c r="F80" s="49"/>
      <c r="G80" s="49"/>
      <c r="H80" s="37"/>
    </row>
    <row r="81" spans="2:8" s="20" customFormat="1" ht="22" customHeight="1">
      <c r="B81" s="36" t="str">
        <f>Berekeningen!G74</f>
        <v>Niet alles is juist ingevuld</v>
      </c>
      <c r="C81" s="49"/>
      <c r="D81" s="49"/>
      <c r="E81" s="49"/>
      <c r="F81" s="49"/>
      <c r="G81" s="49"/>
      <c r="H81" s="37"/>
    </row>
    <row r="82" spans="2:8" ht="22" customHeight="1">
      <c r="B82" s="53"/>
      <c r="C82" s="54"/>
      <c r="D82" s="54"/>
      <c r="E82" s="54"/>
      <c r="F82" s="54"/>
      <c r="G82" s="54"/>
      <c r="H82" s="55"/>
    </row>
    <row r="83" spans="2:8" s="15" customFormat="1" ht="22" customHeight="1">
      <c r="B83" s="50" t="s">
        <v>192</v>
      </c>
      <c r="C83" s="50"/>
      <c r="D83" s="50"/>
      <c r="E83" s="50"/>
      <c r="F83" s="50"/>
      <c r="G83" s="50"/>
      <c r="H83" s="50"/>
    </row>
    <row r="84" spans="2:8" s="15" customFormat="1" ht="22" customHeight="1">
      <c r="B84" s="26" t="s">
        <v>1</v>
      </c>
      <c r="C84" s="36" t="s">
        <v>2</v>
      </c>
      <c r="D84" s="37"/>
      <c r="E84" s="36" t="s">
        <v>3</v>
      </c>
      <c r="F84" s="37"/>
      <c r="G84" s="36" t="s">
        <v>4</v>
      </c>
      <c r="H84" s="37"/>
    </row>
    <row r="85" spans="2:8" ht="60" customHeight="1">
      <c r="B85" s="29" t="s">
        <v>193</v>
      </c>
      <c r="C85" s="35"/>
      <c r="D85" s="27" t="s">
        <v>194</v>
      </c>
      <c r="E85" s="35"/>
      <c r="F85" s="27" t="s">
        <v>195</v>
      </c>
      <c r="G85" s="35"/>
      <c r="H85" s="27" t="s">
        <v>196</v>
      </c>
    </row>
    <row r="86" spans="2:8" ht="60" customHeight="1">
      <c r="B86" s="29" t="s">
        <v>197</v>
      </c>
      <c r="C86" s="35"/>
      <c r="D86" s="27" t="s">
        <v>198</v>
      </c>
      <c r="E86" s="35"/>
      <c r="F86" s="27" t="s">
        <v>199</v>
      </c>
      <c r="G86" s="35"/>
      <c r="H86" s="27" t="s">
        <v>200</v>
      </c>
    </row>
    <row r="87" spans="2:8" ht="60" customHeight="1">
      <c r="B87" s="29" t="s">
        <v>201</v>
      </c>
      <c r="C87" s="35"/>
      <c r="D87" s="27" t="s">
        <v>202</v>
      </c>
      <c r="E87" s="35"/>
      <c r="F87" s="27" t="s">
        <v>203</v>
      </c>
      <c r="G87" s="35"/>
      <c r="H87" s="27" t="s">
        <v>204</v>
      </c>
    </row>
    <row r="88" spans="2:8" s="20" customFormat="1" ht="22" customHeight="1">
      <c r="B88" s="36" t="s">
        <v>235</v>
      </c>
      <c r="C88" s="49"/>
      <c r="D88" s="49"/>
      <c r="E88" s="49"/>
      <c r="F88" s="49"/>
      <c r="G88" s="49"/>
      <c r="H88" s="37"/>
    </row>
    <row r="89" spans="2:8" s="20" customFormat="1" ht="22" customHeight="1">
      <c r="B89" s="36" t="str">
        <f>Berekeningen!G82</f>
        <v>Niet alles is juist ingevuld</v>
      </c>
      <c r="C89" s="49"/>
      <c r="D89" s="49"/>
      <c r="E89" s="49"/>
      <c r="F89" s="49"/>
      <c r="G89" s="49"/>
      <c r="H89" s="37"/>
    </row>
    <row r="90" spans="2:8" ht="22" customHeight="1">
      <c r="B90" s="53"/>
      <c r="C90" s="54"/>
      <c r="D90" s="54"/>
      <c r="E90" s="54"/>
      <c r="F90" s="54"/>
      <c r="G90" s="54"/>
      <c r="H90" s="55"/>
    </row>
    <row r="91" spans="2:8" s="15" customFormat="1" ht="22" customHeight="1">
      <c r="B91" s="50" t="s">
        <v>205</v>
      </c>
      <c r="C91" s="50"/>
      <c r="D91" s="50"/>
      <c r="E91" s="50"/>
      <c r="F91" s="50"/>
      <c r="G91" s="50"/>
      <c r="H91" s="50"/>
    </row>
    <row r="92" spans="2:8" s="15" customFormat="1" ht="22" customHeight="1">
      <c r="B92" s="26" t="s">
        <v>1</v>
      </c>
      <c r="C92" s="36" t="s">
        <v>2</v>
      </c>
      <c r="D92" s="37"/>
      <c r="E92" s="36" t="s">
        <v>3</v>
      </c>
      <c r="F92" s="37"/>
      <c r="G92" s="36" t="s">
        <v>4</v>
      </c>
      <c r="H92" s="37"/>
    </row>
    <row r="93" spans="2:8" ht="69" customHeight="1">
      <c r="B93" s="29" t="s">
        <v>206</v>
      </c>
      <c r="C93" s="35"/>
      <c r="D93" s="27" t="s">
        <v>207</v>
      </c>
      <c r="E93" s="35"/>
      <c r="F93" s="27" t="s">
        <v>208</v>
      </c>
      <c r="G93" s="35"/>
      <c r="H93" s="27" t="s">
        <v>209</v>
      </c>
    </row>
    <row r="94" spans="2:8" ht="60" customHeight="1">
      <c r="B94" s="29" t="s">
        <v>210</v>
      </c>
      <c r="C94" s="35"/>
      <c r="D94" s="27" t="s">
        <v>211</v>
      </c>
      <c r="E94" s="35"/>
      <c r="F94" s="27" t="s">
        <v>212</v>
      </c>
      <c r="G94" s="35"/>
      <c r="H94" s="27" t="s">
        <v>213</v>
      </c>
    </row>
    <row r="95" spans="2:8" ht="60" customHeight="1">
      <c r="B95" s="29" t="s">
        <v>214</v>
      </c>
      <c r="C95" s="35"/>
      <c r="D95" s="27" t="s">
        <v>215</v>
      </c>
      <c r="E95" s="35"/>
      <c r="F95" s="27" t="s">
        <v>216</v>
      </c>
      <c r="G95" s="35"/>
      <c r="H95" s="27" t="s">
        <v>217</v>
      </c>
    </row>
    <row r="96" spans="2:8" s="20" customFormat="1" ht="22" customHeight="1">
      <c r="B96" s="51" t="s">
        <v>236</v>
      </c>
      <c r="C96" s="51"/>
      <c r="D96" s="51"/>
      <c r="E96" s="51"/>
      <c r="F96" s="51"/>
      <c r="G96" s="51"/>
      <c r="H96" s="51"/>
    </row>
    <row r="97" spans="2:8" s="20" customFormat="1" ht="22" customHeight="1">
      <c r="B97" s="36" t="str">
        <f>Berekeningen!G90</f>
        <v>Niet alles is juist ingevuld</v>
      </c>
      <c r="C97" s="49"/>
      <c r="D97" s="49"/>
      <c r="E97" s="49"/>
      <c r="F97" s="49"/>
      <c r="G97" s="49"/>
      <c r="H97" s="37"/>
    </row>
    <row r="98" spans="2:8" ht="22" customHeight="1">
      <c r="B98" s="61"/>
      <c r="C98" s="62"/>
      <c r="D98" s="62"/>
      <c r="E98" s="62"/>
      <c r="F98" s="62"/>
      <c r="G98" s="62"/>
      <c r="H98" s="63"/>
    </row>
  </sheetData>
  <mergeCells count="65">
    <mergeCell ref="B82:H82"/>
    <mergeCell ref="B70:H70"/>
    <mergeCell ref="E8:F8"/>
    <mergeCell ref="G8:H8"/>
    <mergeCell ref="B98:H98"/>
    <mergeCell ref="B16:H16"/>
    <mergeCell ref="B31:H31"/>
    <mergeCell ref="B88:H88"/>
    <mergeCell ref="B89:H89"/>
    <mergeCell ref="B90:H90"/>
    <mergeCell ref="B96:H96"/>
    <mergeCell ref="B97:H97"/>
    <mergeCell ref="B91:H91"/>
    <mergeCell ref="B43:H43"/>
    <mergeCell ref="B60:H60"/>
    <mergeCell ref="B71:H71"/>
    <mergeCell ref="B80:H80"/>
    <mergeCell ref="B81:H81"/>
    <mergeCell ref="B83:H83"/>
    <mergeCell ref="B14:H14"/>
    <mergeCell ref="B15:H15"/>
    <mergeCell ref="B29:H29"/>
    <mergeCell ref="B30:H30"/>
    <mergeCell ref="B40:H40"/>
    <mergeCell ref="B41:H41"/>
    <mergeCell ref="B57:H57"/>
    <mergeCell ref="B58:H58"/>
    <mergeCell ref="B59:H59"/>
    <mergeCell ref="B68:H68"/>
    <mergeCell ref="B69:H69"/>
    <mergeCell ref="B32:H32"/>
    <mergeCell ref="B17:H17"/>
    <mergeCell ref="C8:D8"/>
    <mergeCell ref="B2:C2"/>
    <mergeCell ref="B3:C3"/>
    <mergeCell ref="B4:C4"/>
    <mergeCell ref="B5:C5"/>
    <mergeCell ref="D2:H2"/>
    <mergeCell ref="D3:H3"/>
    <mergeCell ref="D4:H4"/>
    <mergeCell ref="D5:H5"/>
    <mergeCell ref="B7:H7"/>
    <mergeCell ref="E61:F61"/>
    <mergeCell ref="C18:D18"/>
    <mergeCell ref="E18:F18"/>
    <mergeCell ref="G18:H18"/>
    <mergeCell ref="C33:D33"/>
    <mergeCell ref="E33:F33"/>
    <mergeCell ref="G33:H33"/>
    <mergeCell ref="C92:D92"/>
    <mergeCell ref="E92:F92"/>
    <mergeCell ref="G92:H92"/>
    <mergeCell ref="C61:D61"/>
    <mergeCell ref="B1:C1"/>
    <mergeCell ref="D1:H1"/>
    <mergeCell ref="C72:D72"/>
    <mergeCell ref="E72:F72"/>
    <mergeCell ref="G72:H72"/>
    <mergeCell ref="C84:D84"/>
    <mergeCell ref="E84:F84"/>
    <mergeCell ref="G84:H84"/>
    <mergeCell ref="C44:D44"/>
    <mergeCell ref="E44:F44"/>
    <mergeCell ref="G44:H44"/>
    <mergeCell ref="G61:H61"/>
  </mergeCells>
  <dataValidations count="1">
    <dataValidation type="list" allowBlank="1" showInputMessage="1" showErrorMessage="1" sqref="C9:C13 E9:E13 G9:G13 C19:C28 E19:E28 G19:G28 G45:G56 E34:E39 G34:G39 C45:C56 E45:E56 C34:C39 C62:C67 G62:G67 E62:E67 C73:C79 E73:E79 G73:G79 C85:C87 E85:E87 G85:G87 G93:G95 E93:E95 C93:C95" xr:uid="{3CC720B7-89F9-4AED-AE25-0A2D59C7D7F3}">
      <formula1>"X,  "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CB198-B288-4CAF-8428-B8BC3077FF05}">
  <dimension ref="A1:M90"/>
  <sheetViews>
    <sheetView topLeftCell="A27" workbookViewId="0">
      <selection activeCell="D49" sqref="D49"/>
    </sheetView>
  </sheetViews>
  <sheetFormatPr defaultRowHeight="14.5"/>
  <cols>
    <col min="1" max="1" width="48.26953125" customWidth="1"/>
    <col min="2" max="2" width="5.7265625" style="1" customWidth="1"/>
    <col min="3" max="4" width="5.7265625" customWidth="1"/>
    <col min="5" max="5" width="11.453125" customWidth="1"/>
    <col min="6" max="6" width="21.453125" style="1" customWidth="1"/>
    <col min="7" max="7" width="45.1796875" customWidth="1"/>
  </cols>
  <sheetData>
    <row r="1" spans="1:13">
      <c r="A1" t="s">
        <v>0</v>
      </c>
      <c r="G1" s="3" t="s">
        <v>237</v>
      </c>
    </row>
    <row r="2" spans="1:13">
      <c r="B2" s="1">
        <f>IF(Lesobservatie!C9="X",1,0)</f>
        <v>0</v>
      </c>
      <c r="C2" s="1">
        <f>IF(Lesobservatie!E9="X",2,0)</f>
        <v>0</v>
      </c>
      <c r="D2" s="1">
        <f>IF(Lesobservatie!G9="X",3,0)</f>
        <v>0</v>
      </c>
      <c r="G2" t="str">
        <f>IF((B2&lt;&gt;0)+(C2&lt;&gt;0)+(D2&lt;&gt;0)=1,SUM(B2:D2),"ERROR")</f>
        <v>ERROR</v>
      </c>
    </row>
    <row r="3" spans="1:13">
      <c r="B3" s="1">
        <f>IF(Lesobservatie!C10="X",1,0)</f>
        <v>0</v>
      </c>
      <c r="C3" s="1">
        <f>IF(Lesobservatie!E10="X",2,0)</f>
        <v>0</v>
      </c>
      <c r="D3" s="1">
        <f>IF(Lesobservatie!G10="X",3,0)</f>
        <v>0</v>
      </c>
      <c r="G3" t="str">
        <f t="shared" ref="G3:G6" si="0">IF((B3&lt;&gt;0)+(C3&lt;&gt;0)+(D3&lt;&gt;0)=1,SUM(B3:D3),"ERROR")</f>
        <v>ERROR</v>
      </c>
    </row>
    <row r="4" spans="1:13">
      <c r="B4" s="1">
        <f>IF(Lesobservatie!C11="X",1,0)</f>
        <v>0</v>
      </c>
      <c r="C4" s="1">
        <f>IF(Lesobservatie!E11="X",2,0)</f>
        <v>0</v>
      </c>
      <c r="D4" s="1">
        <f>IF(Lesobservatie!G11="X",3,0)</f>
        <v>0</v>
      </c>
      <c r="G4" t="str">
        <f t="shared" si="0"/>
        <v>ERROR</v>
      </c>
    </row>
    <row r="5" spans="1:13">
      <c r="B5" s="1">
        <f>IF(Lesobservatie!C12="X",1,0)</f>
        <v>0</v>
      </c>
      <c r="C5" s="1">
        <f>IF(Lesobservatie!E12="X",2,0)</f>
        <v>0</v>
      </c>
      <c r="D5" s="1">
        <f>IF(Lesobservatie!G12="X",3,0)</f>
        <v>0</v>
      </c>
      <c r="G5" t="str">
        <f t="shared" si="0"/>
        <v>ERROR</v>
      </c>
    </row>
    <row r="6" spans="1:13">
      <c r="B6" s="1">
        <f>IF(Lesobservatie!C13="X",1,0)</f>
        <v>0</v>
      </c>
      <c r="C6" s="1">
        <f>IF(Lesobservatie!E13="X",2,0)</f>
        <v>0</v>
      </c>
      <c r="D6" s="1">
        <f>IF(Lesobservatie!G13="X",3,0)</f>
        <v>0</v>
      </c>
      <c r="F6" s="4" t="s">
        <v>238</v>
      </c>
      <c r="G6" t="str">
        <f t="shared" si="0"/>
        <v>ERROR</v>
      </c>
    </row>
    <row r="7" spans="1:13">
      <c r="A7" t="s">
        <v>223</v>
      </c>
      <c r="B7" s="1">
        <f>SUM(B2:B6)</f>
        <v>0</v>
      </c>
      <c r="C7" s="1">
        <f t="shared" ref="C7:D7" si="1">SUM(C2:C6)</f>
        <v>0</v>
      </c>
      <c r="D7" s="1">
        <f t="shared" si="1"/>
        <v>0</v>
      </c>
      <c r="E7" s="1">
        <f>SUM(B7,C7,D7)</f>
        <v>0</v>
      </c>
      <c r="F7" s="4">
        <v>15</v>
      </c>
      <c r="G7" s="5"/>
    </row>
    <row r="8" spans="1:13">
      <c r="A8" t="s">
        <v>224</v>
      </c>
      <c r="G8" s="2" t="str">
        <f>IF(COUNTIF(G2:G6,"ERROR")&gt;0,"Niet alles is juist ingevuld",E7/F7)</f>
        <v>Niet alles is juist ingevuld</v>
      </c>
    </row>
    <row r="9" spans="1:13" ht="21">
      <c r="G9" s="6" t="str">
        <f>IF(G8="Niet alles is juist ingevuld","Niet alles is juist ingevuld",IF(G8&lt;=47%,"In ontwikkeling",IF(G8&lt;=86%,"Verwacht niveau","Boven niveau")))</f>
        <v>Niet alles is juist ingevuld</v>
      </c>
      <c r="H9" s="7"/>
      <c r="I9" s="7"/>
      <c r="J9" s="7"/>
      <c r="K9" s="7"/>
      <c r="L9" s="7"/>
      <c r="M9" s="7"/>
    </row>
    <row r="10" spans="1:13">
      <c r="A10" t="s">
        <v>25</v>
      </c>
      <c r="G10" s="3" t="s">
        <v>237</v>
      </c>
    </row>
    <row r="11" spans="1:13">
      <c r="B11" s="1">
        <f>IF(Lesobservatie!C19="X",1,0)</f>
        <v>0</v>
      </c>
      <c r="C11" s="1">
        <f>IF(Lesobservatie!E19="X",2,0)</f>
        <v>0</v>
      </c>
      <c r="D11" s="1">
        <f>IF(Lesobservatie!G19="X",3,0)</f>
        <v>0</v>
      </c>
      <c r="G11" t="str">
        <f>IF((B11&lt;&gt;0)+(C11&lt;&gt;0)+(D11&lt;&gt;0)=1,SUM(B11:D11),"ERROR")</f>
        <v>ERROR</v>
      </c>
    </row>
    <row r="12" spans="1:13">
      <c r="B12" s="1">
        <f>IF(Lesobservatie!C20="X",1,0)</f>
        <v>0</v>
      </c>
      <c r="C12" s="1">
        <f>IF(Lesobservatie!E20="X",2,0)</f>
        <v>0</v>
      </c>
      <c r="D12" s="1">
        <f>IF(Lesobservatie!G20="X",3,0)</f>
        <v>0</v>
      </c>
      <c r="G12" t="str">
        <f t="shared" ref="G12:G20" si="2">IF((B12&lt;&gt;0)+(C12&lt;&gt;0)+(D12&lt;&gt;0)=1,SUM(B12:D12),"ERROR")</f>
        <v>ERROR</v>
      </c>
    </row>
    <row r="13" spans="1:13">
      <c r="B13" s="1">
        <f>IF(Lesobservatie!C21="X",1,0)</f>
        <v>0</v>
      </c>
      <c r="C13" s="1">
        <f>IF(Lesobservatie!E21="X",2,0)</f>
        <v>0</v>
      </c>
      <c r="D13" s="1">
        <f>IF(Lesobservatie!G21="X",3,0)</f>
        <v>0</v>
      </c>
      <c r="G13" t="str">
        <f t="shared" si="2"/>
        <v>ERROR</v>
      </c>
    </row>
    <row r="14" spans="1:13">
      <c r="B14" s="1">
        <f>IF(Lesobservatie!C22="X",1,0)</f>
        <v>0</v>
      </c>
      <c r="C14" s="1">
        <f>IF(Lesobservatie!E22="X",2,0)</f>
        <v>0</v>
      </c>
      <c r="D14" s="1">
        <f>IF(Lesobservatie!G22="X",3,0)</f>
        <v>0</v>
      </c>
      <c r="G14" t="str">
        <f t="shared" si="2"/>
        <v>ERROR</v>
      </c>
    </row>
    <row r="15" spans="1:13">
      <c r="B15" s="1">
        <f>IF(Lesobservatie!C23="X",1,0)</f>
        <v>0</v>
      </c>
      <c r="C15" s="1">
        <f>IF(Lesobservatie!E23="X",2,0)</f>
        <v>0</v>
      </c>
      <c r="D15" s="1">
        <f>IF(Lesobservatie!G23="X",3,0)</f>
        <v>0</v>
      </c>
      <c r="G15" t="str">
        <f t="shared" si="2"/>
        <v>ERROR</v>
      </c>
    </row>
    <row r="16" spans="1:13">
      <c r="B16" s="1">
        <f>IF(Lesobservatie!C24="X",1,0)</f>
        <v>0</v>
      </c>
      <c r="C16" s="1">
        <f>IF(Lesobservatie!E24="X",2,0)</f>
        <v>0</v>
      </c>
      <c r="D16" s="1">
        <f>IF(Lesobservatie!G24="X",3,0)</f>
        <v>0</v>
      </c>
      <c r="G16" t="str">
        <f t="shared" si="2"/>
        <v>ERROR</v>
      </c>
    </row>
    <row r="17" spans="1:7">
      <c r="B17" s="1">
        <f>IF(Lesobservatie!C25="X",1,0)</f>
        <v>0</v>
      </c>
      <c r="C17" s="1">
        <f>IF(Lesobservatie!E25="X",2,0)</f>
        <v>0</v>
      </c>
      <c r="D17" s="1">
        <f>IF(Lesobservatie!G25="X",3,0)</f>
        <v>0</v>
      </c>
      <c r="E17" s="2"/>
      <c r="G17" t="str">
        <f t="shared" si="2"/>
        <v>ERROR</v>
      </c>
    </row>
    <row r="18" spans="1:7">
      <c r="B18" s="1">
        <f>IF(Lesobservatie!C26="X",1,0)</f>
        <v>0</v>
      </c>
      <c r="C18" s="1">
        <f>IF(Lesobservatie!E26="X",2,0)</f>
        <v>0</v>
      </c>
      <c r="D18" s="1">
        <f>IF(Lesobservatie!G26="X",3,0)</f>
        <v>0</v>
      </c>
      <c r="G18" t="str">
        <f t="shared" si="2"/>
        <v>ERROR</v>
      </c>
    </row>
    <row r="19" spans="1:7">
      <c r="B19" s="1">
        <f>IF(Lesobservatie!C27="X",1,0)</f>
        <v>0</v>
      </c>
      <c r="C19" s="1">
        <f>IF(Lesobservatie!E27="X",2,0)</f>
        <v>0</v>
      </c>
      <c r="D19" s="1">
        <f>IF(Lesobservatie!G27="X",3,0)</f>
        <v>0</v>
      </c>
      <c r="G19" t="str">
        <f t="shared" si="2"/>
        <v>ERROR</v>
      </c>
    </row>
    <row r="20" spans="1:7">
      <c r="B20" s="1">
        <f>IF(Lesobservatie!C28="X",1,0)</f>
        <v>0</v>
      </c>
      <c r="C20" s="1">
        <f>IF(Lesobservatie!E28="X",2,0)</f>
        <v>0</v>
      </c>
      <c r="D20" s="1">
        <f>IF(Lesobservatie!G28="X",3,0)</f>
        <v>0</v>
      </c>
      <c r="F20" s="4" t="s">
        <v>238</v>
      </c>
      <c r="G20" t="str">
        <f t="shared" si="2"/>
        <v>ERROR</v>
      </c>
    </row>
    <row r="21" spans="1:7">
      <c r="A21" t="s">
        <v>223</v>
      </c>
      <c r="B21" s="1">
        <f>SUM(B11:B20)</f>
        <v>0</v>
      </c>
      <c r="C21" s="1">
        <f t="shared" ref="C21:D21" si="3">SUM(C11:C20)</f>
        <v>0</v>
      </c>
      <c r="D21" s="1">
        <f t="shared" si="3"/>
        <v>0</v>
      </c>
      <c r="E21" s="1">
        <f>SUM(B21,C21,D21)</f>
        <v>0</v>
      </c>
      <c r="F21" s="4">
        <v>30</v>
      </c>
      <c r="G21" s="5"/>
    </row>
    <row r="22" spans="1:7">
      <c r="A22" t="s">
        <v>224</v>
      </c>
      <c r="G22" s="2" t="str">
        <f>IF(COUNTIF(G11:G20,"ERROR")&gt;0,"Niet alles is juist ingevuld",E21/F21)</f>
        <v>Niet alles is juist ingevuld</v>
      </c>
    </row>
    <row r="23" spans="1:7" ht="21">
      <c r="E23" s="2"/>
      <c r="G23" s="8" t="str">
        <f>IF(G22="Niet alles is juist ingevuld","Niet alles is juist ingevuld",IF(G22&lt;=51%,"In ontwikkeling",IF(G22&lt;=86%,"Verwacht niveau","Boven niveau")))</f>
        <v>Niet alles is juist ingevuld</v>
      </c>
    </row>
    <row r="24" spans="1:7">
      <c r="G24" s="2"/>
    </row>
    <row r="25" spans="1:7">
      <c r="A25" t="s">
        <v>230</v>
      </c>
      <c r="G25" s="3" t="s">
        <v>237</v>
      </c>
    </row>
    <row r="26" spans="1:7">
      <c r="B26" s="1">
        <f>IF(Lesobservatie!C34="X",1,0)</f>
        <v>0</v>
      </c>
      <c r="C26" s="1">
        <f>IF(Lesobservatie!E34="X",2,0)</f>
        <v>0</v>
      </c>
      <c r="D26" s="1">
        <f>IF(Lesobservatie!G34="X",3,0)</f>
        <v>0</v>
      </c>
      <c r="G26" t="str">
        <f>IF((B26&lt;&gt;0)+(C26&lt;&gt;0)+(D26&lt;&gt;0)=1,SUM(B26:D26),"ERROR")</f>
        <v>ERROR</v>
      </c>
    </row>
    <row r="27" spans="1:7">
      <c r="B27" s="1">
        <f>IF(Lesobservatie!C35="X",1,0)</f>
        <v>0</v>
      </c>
      <c r="C27" s="1">
        <f>IF(Lesobservatie!E35="X",2,0)</f>
        <v>0</v>
      </c>
      <c r="D27" s="1">
        <f>IF(Lesobservatie!G35="X",3,0)</f>
        <v>0</v>
      </c>
      <c r="G27" t="str">
        <f t="shared" ref="G27:G31" si="4">IF((B27&lt;&gt;0)+(C27&lt;&gt;0)+(D27&lt;&gt;0)=1,SUM(B27:D27),"ERROR")</f>
        <v>ERROR</v>
      </c>
    </row>
    <row r="28" spans="1:7">
      <c r="B28" s="1">
        <f>IF(Lesobservatie!C36="X",1,0)</f>
        <v>0</v>
      </c>
      <c r="C28" s="1">
        <f>IF(Lesobservatie!E36="X",2,0)</f>
        <v>0</v>
      </c>
      <c r="D28" s="1">
        <f>IF(Lesobservatie!G36="X",3,0)</f>
        <v>0</v>
      </c>
      <c r="G28" t="str">
        <f t="shared" si="4"/>
        <v>ERROR</v>
      </c>
    </row>
    <row r="29" spans="1:7">
      <c r="B29" s="1">
        <f>IF(Lesobservatie!C37="X",1,0)</f>
        <v>0</v>
      </c>
      <c r="C29" s="1">
        <f>IF(Lesobservatie!E37="X",2,0)</f>
        <v>0</v>
      </c>
      <c r="D29" s="1">
        <f>IF(Lesobservatie!G37="X",3,0)</f>
        <v>0</v>
      </c>
      <c r="G29" t="str">
        <f t="shared" si="4"/>
        <v>ERROR</v>
      </c>
    </row>
    <row r="30" spans="1:7">
      <c r="B30" s="1">
        <f>IF(Lesobservatie!C38="X",1,0)</f>
        <v>0</v>
      </c>
      <c r="C30" s="1">
        <f>IF(Lesobservatie!E38="X",2,0)</f>
        <v>0</v>
      </c>
      <c r="D30" s="1">
        <f>IF(Lesobservatie!G38="X",3,0)</f>
        <v>0</v>
      </c>
      <c r="G30" t="str">
        <f t="shared" si="4"/>
        <v>ERROR</v>
      </c>
    </row>
    <row r="31" spans="1:7">
      <c r="B31" s="1">
        <f>IF(Lesobservatie!C39="X",1,0)</f>
        <v>0</v>
      </c>
      <c r="C31" s="1">
        <f>IF(Lesobservatie!E39="X",2,0)</f>
        <v>0</v>
      </c>
      <c r="D31" s="1">
        <f>IF(Lesobservatie!G39="X",3,0)</f>
        <v>0</v>
      </c>
      <c r="F31" s="4" t="s">
        <v>238</v>
      </c>
      <c r="G31" t="str">
        <f t="shared" si="4"/>
        <v>ERROR</v>
      </c>
    </row>
    <row r="32" spans="1:7">
      <c r="A32" t="s">
        <v>223</v>
      </c>
      <c r="B32" s="1">
        <f>SUM(B26:B31)</f>
        <v>0</v>
      </c>
      <c r="C32" s="1">
        <f>SUM(C26:C31)</f>
        <v>0</v>
      </c>
      <c r="D32" s="1">
        <f>SUM(D26:D31)</f>
        <v>0</v>
      </c>
      <c r="E32" s="1">
        <f>SUM(B32,C32,D32)</f>
        <v>0</v>
      </c>
      <c r="F32" s="4">
        <v>18</v>
      </c>
      <c r="G32" s="5"/>
    </row>
    <row r="33" spans="1:7">
      <c r="A33" t="s">
        <v>224</v>
      </c>
      <c r="E33" s="2"/>
      <c r="G33" s="2" t="str">
        <f>IF(COUNTIF(G26:G31,"ERROR")&gt;0,"Niet alles is juist ingevuld",E32/F32)</f>
        <v>Niet alles is juist ingevuld</v>
      </c>
    </row>
    <row r="34" spans="1:7" ht="21">
      <c r="G34" s="8" t="str">
        <f>IF(G33="Niet alles is juist ingevuld","Niet alles is juist ingevuld",IF(G33&lt;=51%,"In ontwikkeling",IF(G33&lt;=83.4%,"Verwacht niveau","Boven niveau")))</f>
        <v>Niet alles is juist ingevuld</v>
      </c>
    </row>
    <row r="35" spans="1:7" ht="21">
      <c r="G35" s="9"/>
    </row>
    <row r="36" spans="1:7">
      <c r="A36" t="s">
        <v>228</v>
      </c>
      <c r="G36" s="3" t="s">
        <v>237</v>
      </c>
    </row>
    <row r="37" spans="1:7">
      <c r="B37" s="1">
        <f>IF(Lesobservatie!C45="X",1,0)</f>
        <v>0</v>
      </c>
      <c r="C37" s="1">
        <f>IF(Lesobservatie!E45="X",2,0)</f>
        <v>0</v>
      </c>
      <c r="D37" s="1">
        <f>IF(Lesobservatie!G45="X",3,0)</f>
        <v>0</v>
      </c>
      <c r="G37" t="str">
        <f>IF((B37&lt;&gt;0)+(C37&lt;&gt;0)+(D37&lt;&gt;0)=1,SUM(B37:D37),"ERROR")</f>
        <v>ERROR</v>
      </c>
    </row>
    <row r="38" spans="1:7">
      <c r="B38" s="1">
        <f>IF(Lesobservatie!C46="X",1,0)</f>
        <v>0</v>
      </c>
      <c r="C38" s="1">
        <f>IF(Lesobservatie!E46="X",2,0)</f>
        <v>0</v>
      </c>
      <c r="D38" s="1">
        <f>IF(Lesobservatie!G46="X",3,0)</f>
        <v>0</v>
      </c>
      <c r="G38" t="str">
        <f t="shared" ref="G38:G48" si="5">IF((B38&lt;&gt;0)+(C38&lt;&gt;0)+(D38&lt;&gt;0)=1,SUM(B38:D38),"ERROR")</f>
        <v>ERROR</v>
      </c>
    </row>
    <row r="39" spans="1:7">
      <c r="B39" s="1">
        <f>IF(Lesobservatie!C47="X",1,0)</f>
        <v>0</v>
      </c>
      <c r="C39" s="1">
        <f>IF(Lesobservatie!E47="X",2,0)</f>
        <v>0</v>
      </c>
      <c r="D39" s="1">
        <f>IF(Lesobservatie!G47="X",3,0)</f>
        <v>0</v>
      </c>
      <c r="G39" t="str">
        <f t="shared" si="5"/>
        <v>ERROR</v>
      </c>
    </row>
    <row r="40" spans="1:7">
      <c r="B40" s="1">
        <f>IF(Lesobservatie!C48="X",1,0)</f>
        <v>0</v>
      </c>
      <c r="C40" s="1">
        <f>IF(Lesobservatie!E48="X",2,0)</f>
        <v>0</v>
      </c>
      <c r="D40" s="1">
        <f>IF(Lesobservatie!G48="X",3,0)</f>
        <v>0</v>
      </c>
      <c r="G40" t="str">
        <f t="shared" si="5"/>
        <v>ERROR</v>
      </c>
    </row>
    <row r="41" spans="1:7">
      <c r="B41" s="1">
        <f>IF(Lesobservatie!C49="X",1,0)</f>
        <v>0</v>
      </c>
      <c r="C41" s="1">
        <f>IF(Lesobservatie!E49="X",2,0)</f>
        <v>0</v>
      </c>
      <c r="D41" s="1">
        <f>IF(Lesobservatie!G49="X",3,0)</f>
        <v>0</v>
      </c>
      <c r="E41" s="2"/>
      <c r="G41" t="str">
        <f t="shared" si="5"/>
        <v>ERROR</v>
      </c>
    </row>
    <row r="42" spans="1:7">
      <c r="B42" s="1">
        <f>IF(Lesobservatie!C50="X",1,0)</f>
        <v>0</v>
      </c>
      <c r="C42" s="1">
        <f>IF(Lesobservatie!E50="X",2,0)</f>
        <v>0</v>
      </c>
      <c r="D42" s="1">
        <f>IF(Lesobservatie!G50="X",3,0)</f>
        <v>0</v>
      </c>
      <c r="G42" t="str">
        <f t="shared" si="5"/>
        <v>ERROR</v>
      </c>
    </row>
    <row r="43" spans="1:7">
      <c r="B43" s="1">
        <f>IF(Lesobservatie!C51="X",1,0)</f>
        <v>0</v>
      </c>
      <c r="C43" s="1">
        <f>IF(Lesobservatie!E51="X",2,0)</f>
        <v>0</v>
      </c>
      <c r="D43" s="1">
        <f>IF(Lesobservatie!G51="X",3,0)</f>
        <v>0</v>
      </c>
      <c r="G43" t="str">
        <f t="shared" si="5"/>
        <v>ERROR</v>
      </c>
    </row>
    <row r="44" spans="1:7">
      <c r="B44" s="1">
        <f>IF(Lesobservatie!C52="X",1,0)</f>
        <v>0</v>
      </c>
      <c r="C44" s="1">
        <f>IF(Lesobservatie!E52="X",2,0)</f>
        <v>0</v>
      </c>
      <c r="D44" s="1">
        <f>IF(Lesobservatie!G52="X",3,0)</f>
        <v>0</v>
      </c>
      <c r="G44" t="str">
        <f t="shared" si="5"/>
        <v>ERROR</v>
      </c>
    </row>
    <row r="45" spans="1:7">
      <c r="B45" s="1">
        <f>IF(Lesobservatie!C53="X",1,0)</f>
        <v>0</v>
      </c>
      <c r="C45" s="1">
        <f>IF(Lesobservatie!E53="X",2,0)</f>
        <v>0</v>
      </c>
      <c r="D45" s="1">
        <f>IF(Lesobservatie!G53="X",3,0)</f>
        <v>0</v>
      </c>
      <c r="G45" t="str">
        <f t="shared" si="5"/>
        <v>ERROR</v>
      </c>
    </row>
    <row r="46" spans="1:7">
      <c r="B46" s="1">
        <f>IF(Lesobservatie!C54="X",1,0)</f>
        <v>0</v>
      </c>
      <c r="C46" s="1">
        <f>IF(Lesobservatie!E54="X",2,0)</f>
        <v>0</v>
      </c>
      <c r="D46" s="1">
        <f>IF(Lesobservatie!G54="X",3,0)</f>
        <v>0</v>
      </c>
      <c r="G46" t="str">
        <f t="shared" si="5"/>
        <v>ERROR</v>
      </c>
    </row>
    <row r="47" spans="1:7">
      <c r="B47" s="1">
        <f>IF(Lesobservatie!C55="X",1,0)</f>
        <v>0</v>
      </c>
      <c r="C47" s="1">
        <f>IF(Lesobservatie!E55="X",2,0)</f>
        <v>0</v>
      </c>
      <c r="D47" s="1">
        <f>IF(Lesobservatie!G55="X",3,0)</f>
        <v>0</v>
      </c>
      <c r="G47" t="str">
        <f t="shared" si="5"/>
        <v>ERROR</v>
      </c>
    </row>
    <row r="48" spans="1:7">
      <c r="B48" s="1">
        <f>IF(Lesobservatie!C56="X",1,0)</f>
        <v>0</v>
      </c>
      <c r="C48" s="1">
        <f>IF(Lesobservatie!E56="X",2,0)</f>
        <v>0</v>
      </c>
      <c r="D48" s="1">
        <f>IF(Lesobservatie!G56="X",3,0)</f>
        <v>0</v>
      </c>
      <c r="F48" s="4" t="s">
        <v>238</v>
      </c>
      <c r="G48" t="str">
        <f t="shared" si="5"/>
        <v>ERROR</v>
      </c>
    </row>
    <row r="49" spans="1:7">
      <c r="A49" t="s">
        <v>223</v>
      </c>
      <c r="B49" s="1">
        <f>SUM(B37:B48)</f>
        <v>0</v>
      </c>
      <c r="C49" s="1">
        <f>SUM(C37:C48)</f>
        <v>0</v>
      </c>
      <c r="D49" s="1">
        <f>SUM(D37:D48)</f>
        <v>0</v>
      </c>
      <c r="E49" s="1">
        <f>SUM(B49,C49,D49)</f>
        <v>0</v>
      </c>
      <c r="F49" s="4">
        <v>36</v>
      </c>
      <c r="G49" s="5"/>
    </row>
    <row r="50" spans="1:7">
      <c r="A50" t="s">
        <v>224</v>
      </c>
      <c r="E50" s="2"/>
      <c r="G50" s="2" t="str">
        <f>IF(COUNTIF(G37:G48,"ERROR")&gt;0,"Niet alles is juist ingevuld",E49/F49)</f>
        <v>Niet alles is juist ingevuld</v>
      </c>
    </row>
    <row r="51" spans="1:7" ht="21">
      <c r="G51" s="8" t="str">
        <f>IF(G50="Niet alles is juist ingevuld","Niet alles is juist ingevuld",IF(G50&lt;=41.7%,"In ontwikkeling",IF(G50&lt;=83.4%,"Verwacht niveau","Boven niveau")))</f>
        <v>Niet alles is juist ingevuld</v>
      </c>
    </row>
    <row r="53" spans="1:7">
      <c r="A53" t="s">
        <v>232</v>
      </c>
      <c r="G53" s="3" t="s">
        <v>237</v>
      </c>
    </row>
    <row r="54" spans="1:7">
      <c r="B54" s="1">
        <f>IF(Lesobservatie!C62="X",1,0)</f>
        <v>0</v>
      </c>
      <c r="C54" s="1">
        <f>IF(Lesobservatie!E62="X",2,0)</f>
        <v>0</v>
      </c>
      <c r="D54" s="1">
        <f>IF(Lesobservatie!G62="X",3,0)</f>
        <v>0</v>
      </c>
      <c r="G54" t="str">
        <f>IF((B54&lt;&gt;0)+(C54&lt;&gt;0)+(D54&lt;&gt;0)=1,SUM(B54:D54),"ERROR")</f>
        <v>ERROR</v>
      </c>
    </row>
    <row r="55" spans="1:7">
      <c r="B55" s="1">
        <f>IF(Lesobservatie!C63="X",1,0)</f>
        <v>0</v>
      </c>
      <c r="C55" s="1">
        <f>IF(Lesobservatie!E63="X",2,0)</f>
        <v>0</v>
      </c>
      <c r="D55" s="1">
        <f>IF(Lesobservatie!G63="X",3,0)</f>
        <v>0</v>
      </c>
      <c r="G55" t="str">
        <f t="shared" ref="G55:G59" si="6">IF((B55&lt;&gt;0)+(C55&lt;&gt;0)+(D55&lt;&gt;0)=1,SUM(B55:D55),"ERROR")</f>
        <v>ERROR</v>
      </c>
    </row>
    <row r="56" spans="1:7">
      <c r="B56" s="1">
        <f>IF(Lesobservatie!C64="X",1,0)</f>
        <v>0</v>
      </c>
      <c r="C56" s="1">
        <f>IF(Lesobservatie!E64="X",2,0)</f>
        <v>0</v>
      </c>
      <c r="D56" s="1">
        <f>IF(Lesobservatie!G64="X",3,0)</f>
        <v>0</v>
      </c>
      <c r="G56" t="str">
        <f t="shared" si="6"/>
        <v>ERROR</v>
      </c>
    </row>
    <row r="57" spans="1:7">
      <c r="B57" s="1">
        <f>IF(Lesobservatie!C65="X",1,0)</f>
        <v>0</v>
      </c>
      <c r="C57" s="1">
        <f>IF(Lesobservatie!E65="X",2,0)</f>
        <v>0</v>
      </c>
      <c r="D57" s="1">
        <f>IF(Lesobservatie!G65="X",3,0)</f>
        <v>0</v>
      </c>
      <c r="G57" t="str">
        <f t="shared" si="6"/>
        <v>ERROR</v>
      </c>
    </row>
    <row r="58" spans="1:7">
      <c r="B58" s="1">
        <f>IF(Lesobservatie!C66="X",1,0)</f>
        <v>0</v>
      </c>
      <c r="C58" s="1">
        <f>IF(Lesobservatie!E66="X",2,0)</f>
        <v>0</v>
      </c>
      <c r="D58" s="1">
        <f>IF(Lesobservatie!G66="X",3,0)</f>
        <v>0</v>
      </c>
      <c r="G58" t="str">
        <f t="shared" si="6"/>
        <v>ERROR</v>
      </c>
    </row>
    <row r="59" spans="1:7">
      <c r="B59" s="1">
        <f>IF(Lesobservatie!C67="X",1,0)</f>
        <v>0</v>
      </c>
      <c r="C59" s="1">
        <f>IF(Lesobservatie!E67="X",2,0)</f>
        <v>0</v>
      </c>
      <c r="D59" s="1">
        <f>IF(Lesobservatie!G67="X",3,0)</f>
        <v>0</v>
      </c>
      <c r="F59" s="4" t="s">
        <v>225</v>
      </c>
      <c r="G59" t="str">
        <f t="shared" si="6"/>
        <v>ERROR</v>
      </c>
    </row>
    <row r="60" spans="1:7">
      <c r="A60" t="s">
        <v>223</v>
      </c>
      <c r="B60" s="1">
        <f>SUM(B54:B59)</f>
        <v>0</v>
      </c>
      <c r="C60" s="1">
        <f t="shared" ref="C60:D60" si="7">SUM(C54:C59)</f>
        <v>0</v>
      </c>
      <c r="D60" s="1">
        <f t="shared" si="7"/>
        <v>0</v>
      </c>
      <c r="E60">
        <f>SUM(B60,C60,D60)</f>
        <v>0</v>
      </c>
      <c r="F60" s="4">
        <v>18</v>
      </c>
      <c r="G60" s="5"/>
    </row>
    <row r="61" spans="1:7">
      <c r="A61" t="s">
        <v>224</v>
      </c>
      <c r="E61" s="2"/>
      <c r="G61" s="2" t="str">
        <f>IF(COUNTIF(G54:G59,"ERROR")&gt;0,"Niet alles is juist ingevuld",E60/F60)</f>
        <v>Niet alles is juist ingevuld</v>
      </c>
    </row>
    <row r="62" spans="1:7" ht="21">
      <c r="E62" s="2"/>
      <c r="G62" s="8" t="str">
        <f>IF(G61="Niet alles is juist ingevuld","Niet alles is juist ingevuld",IF(G61&lt;=51%,"In ontwikkeling",IF(G61&lt;=83.4%,"Verwacht niveau","Boven niveau")))</f>
        <v>Niet alles is juist ingevuld</v>
      </c>
    </row>
    <row r="64" spans="1:7">
      <c r="A64" t="s">
        <v>163</v>
      </c>
      <c r="G64" s="3" t="s">
        <v>237</v>
      </c>
    </row>
    <row r="65" spans="1:7">
      <c r="B65" s="1">
        <f>IF(Lesobservatie!C73="X",1,0)</f>
        <v>0</v>
      </c>
      <c r="C65" s="1">
        <f>IF(Lesobservatie!E73="X",2,0)</f>
        <v>0</v>
      </c>
      <c r="D65" s="1">
        <f>IF(Lesobservatie!G73="X",3,0)</f>
        <v>0</v>
      </c>
      <c r="G65" t="str">
        <f>IF((B65&lt;&gt;0)+(C65&lt;&gt;0)+(D65&lt;&gt;0)=1,SUM(B65:D65),"ERROR")</f>
        <v>ERROR</v>
      </c>
    </row>
    <row r="66" spans="1:7">
      <c r="B66" s="1">
        <f>IF(Lesobservatie!C74="X",1,0)</f>
        <v>0</v>
      </c>
      <c r="C66" s="1">
        <f>IF(Lesobservatie!E74="X",2,0)</f>
        <v>0</v>
      </c>
      <c r="D66" s="1">
        <f>IF(Lesobservatie!G74="X",3,0)</f>
        <v>0</v>
      </c>
      <c r="G66" t="str">
        <f t="shared" ref="G66:G71" si="8">IF((B66&lt;&gt;0)+(C66&lt;&gt;0)+(D66&lt;&gt;0)=1,SUM(B66:D66),"ERROR")</f>
        <v>ERROR</v>
      </c>
    </row>
    <row r="67" spans="1:7">
      <c r="B67" s="1">
        <f>IF(Lesobservatie!C75="X",1,0)</f>
        <v>0</v>
      </c>
      <c r="C67" s="1">
        <f>IF(Lesobservatie!E75="X",2,0)</f>
        <v>0</v>
      </c>
      <c r="D67" s="1">
        <f>IF(Lesobservatie!G75="X",3,0)</f>
        <v>0</v>
      </c>
      <c r="G67" t="str">
        <f t="shared" si="8"/>
        <v>ERROR</v>
      </c>
    </row>
    <row r="68" spans="1:7">
      <c r="B68" s="1">
        <f>IF(Lesobservatie!C76="X",1,0)</f>
        <v>0</v>
      </c>
      <c r="C68" s="1">
        <f>IF(Lesobservatie!E76="X",2,0)</f>
        <v>0</v>
      </c>
      <c r="D68" s="1">
        <f>IF(Lesobservatie!G76="X",3,0)</f>
        <v>0</v>
      </c>
      <c r="G68" t="str">
        <f t="shared" si="8"/>
        <v>ERROR</v>
      </c>
    </row>
    <row r="69" spans="1:7">
      <c r="B69" s="1">
        <f>IF(Lesobservatie!C77="X",1,0)</f>
        <v>0</v>
      </c>
      <c r="C69" s="1">
        <f>IF(Lesobservatie!E77="X",2,0)</f>
        <v>0</v>
      </c>
      <c r="D69" s="1">
        <f>IF(Lesobservatie!G77="X",3,0)</f>
        <v>0</v>
      </c>
      <c r="G69" t="str">
        <f t="shared" si="8"/>
        <v>ERROR</v>
      </c>
    </row>
    <row r="70" spans="1:7">
      <c r="B70" s="1">
        <f>IF(Lesobservatie!C78="X",1,0)</f>
        <v>0</v>
      </c>
      <c r="C70" s="1">
        <f>IF(Lesobservatie!E78="X",2,0)</f>
        <v>0</v>
      </c>
      <c r="D70" s="1">
        <f>IF(Lesobservatie!G78="X",3,0)</f>
        <v>0</v>
      </c>
      <c r="G70" t="str">
        <f t="shared" si="8"/>
        <v>ERROR</v>
      </c>
    </row>
    <row r="71" spans="1:7">
      <c r="B71" s="1">
        <f>IF(Lesobservatie!C79="X",1,0)</f>
        <v>0</v>
      </c>
      <c r="C71" s="1">
        <f>IF(Lesobservatie!E79="X",2,0)</f>
        <v>0</v>
      </c>
      <c r="D71" s="1">
        <f>IF(Lesobservatie!G79="X",3,0)</f>
        <v>0</v>
      </c>
      <c r="F71" s="4" t="s">
        <v>225</v>
      </c>
      <c r="G71" t="str">
        <f t="shared" si="8"/>
        <v>ERROR</v>
      </c>
    </row>
    <row r="72" spans="1:7">
      <c r="A72" t="s">
        <v>223</v>
      </c>
      <c r="B72" s="1">
        <f>SUM(B65:B71)</f>
        <v>0</v>
      </c>
      <c r="C72" s="1">
        <f>SUM(C65:C71)</f>
        <v>0</v>
      </c>
      <c r="D72" s="1">
        <f>SUM(D65:D71)</f>
        <v>0</v>
      </c>
      <c r="E72">
        <f>SUM(B72,C72,D72)</f>
        <v>0</v>
      </c>
      <c r="F72" s="4">
        <v>21</v>
      </c>
      <c r="G72" s="5"/>
    </row>
    <row r="73" spans="1:7">
      <c r="A73" t="s">
        <v>224</v>
      </c>
      <c r="E73" s="2"/>
      <c r="G73" s="2" t="str">
        <f>IF(COUNTIF(G65:G71,"ERROR")&gt;0,"Niet alles is juist ingevuld",E72/F72)</f>
        <v>Niet alles is juist ingevuld</v>
      </c>
    </row>
    <row r="74" spans="1:7" ht="21">
      <c r="G74" s="8" t="str">
        <f>IF(G73="Niet alles is juist ingevuld","Niet alles is juist ingevuld",IF(G73&lt;=47.63%,"In ontwikkeling",IF(G73&lt;=80.99%,"Verwacht niveau","Boven niveau")))</f>
        <v>Niet alles is juist ingevuld</v>
      </c>
    </row>
    <row r="75" spans="1:7" ht="21">
      <c r="G75" s="9"/>
    </row>
    <row r="76" spans="1:7">
      <c r="A76" t="s">
        <v>163</v>
      </c>
      <c r="G76" s="3" t="s">
        <v>237</v>
      </c>
    </row>
    <row r="77" spans="1:7">
      <c r="B77" s="1">
        <f>IF(Lesobservatie!C85="X",1,0)</f>
        <v>0</v>
      </c>
      <c r="C77" s="1">
        <f>IF(Lesobservatie!E85="X",2,0)</f>
        <v>0</v>
      </c>
      <c r="D77" s="1">
        <f>IF(Lesobservatie!G85="X",3,0)</f>
        <v>0</v>
      </c>
      <c r="G77" t="str">
        <f>IF((B77&lt;&gt;0)+(C77&lt;&gt;0)+(D77&lt;&gt;0)=1,SUM(B77:D77),"ERROR")</f>
        <v>ERROR</v>
      </c>
    </row>
    <row r="78" spans="1:7">
      <c r="B78" s="1">
        <f>IF(Lesobservatie!C86="X",1,0)</f>
        <v>0</v>
      </c>
      <c r="C78" s="1">
        <f>IF(Lesobservatie!E86="X",2,0)</f>
        <v>0</v>
      </c>
      <c r="D78" s="1">
        <f>IF(Lesobservatie!G86="X",3,0)</f>
        <v>0</v>
      </c>
      <c r="G78" t="str">
        <f t="shared" ref="G78:G79" si="9">IF((B78&lt;&gt;0)+(C78&lt;&gt;0)+(D78&lt;&gt;0)=1,SUM(B78:D78),"ERROR")</f>
        <v>ERROR</v>
      </c>
    </row>
    <row r="79" spans="1:7">
      <c r="B79" s="1">
        <f>IF(Lesobservatie!C87="X",1,0)</f>
        <v>0</v>
      </c>
      <c r="C79" s="1">
        <f>IF(Lesobservatie!E87="X",2,0)</f>
        <v>0</v>
      </c>
      <c r="D79" s="1">
        <f>IF(Lesobservatie!G87="X",3,0)</f>
        <v>0</v>
      </c>
      <c r="F79" s="4" t="s">
        <v>225</v>
      </c>
      <c r="G79" t="str">
        <f t="shared" si="9"/>
        <v>ERROR</v>
      </c>
    </row>
    <row r="80" spans="1:7">
      <c r="A80" t="s">
        <v>223</v>
      </c>
      <c r="B80" s="1">
        <f>SUM(B77:B79)</f>
        <v>0</v>
      </c>
      <c r="C80" s="1">
        <f>SUM(C77:C79)</f>
        <v>0</v>
      </c>
      <c r="D80" s="1">
        <f>SUM(D77:D79)</f>
        <v>0</v>
      </c>
      <c r="E80">
        <f>SUM(B80,C80,D80)</f>
        <v>0</v>
      </c>
      <c r="F80" s="4">
        <v>9</v>
      </c>
      <c r="G80" s="5"/>
    </row>
    <row r="81" spans="1:7">
      <c r="A81" t="s">
        <v>224</v>
      </c>
      <c r="E81" s="2"/>
      <c r="G81" s="2" t="str">
        <f>IF(COUNTIF(G77:G79,"ERROR")&gt;0,"Niet alles is juist ingevuld",E80/F80)</f>
        <v>Niet alles is juist ingevuld</v>
      </c>
    </row>
    <row r="82" spans="1:7" ht="21">
      <c r="G82" s="8" t="str">
        <f>IF(G81="Niet alles is juist ingevuld","Niet alles is juist ingevuld",IF(G81&lt;=55.5%,"In ontwikkeling",IF(G81&lt;=77.78%,"Verwacht niveau","Boven niveau")))</f>
        <v>Niet alles is juist ingevuld</v>
      </c>
    </row>
    <row r="83" spans="1:7" ht="21">
      <c r="G83" s="9"/>
    </row>
    <row r="84" spans="1:7">
      <c r="A84" t="s">
        <v>205</v>
      </c>
      <c r="G84" s="3" t="s">
        <v>237</v>
      </c>
    </row>
    <row r="85" spans="1:7">
      <c r="B85" s="1">
        <f>IF(Lesobservatie!C93="X",1,0)</f>
        <v>0</v>
      </c>
      <c r="C85" s="1">
        <f>IF(Lesobservatie!E93="X",2,0)</f>
        <v>0</v>
      </c>
      <c r="D85" s="1">
        <f>IF(Lesobservatie!G93="X",3,0)</f>
        <v>0</v>
      </c>
      <c r="G85" t="str">
        <f>IF((B85&lt;&gt;0)+(C85&lt;&gt;0)+(D85&lt;&gt;0)=1,SUM(B85:D85),"ERROR")</f>
        <v>ERROR</v>
      </c>
    </row>
    <row r="86" spans="1:7">
      <c r="B86" s="1">
        <f>IF(Lesobservatie!C94="X",1,0)</f>
        <v>0</v>
      </c>
      <c r="C86" s="1">
        <f>IF(Lesobservatie!E94="X",2,0)</f>
        <v>0</v>
      </c>
      <c r="D86" s="1">
        <f>IF(Lesobservatie!G94="X",3,0)</f>
        <v>0</v>
      </c>
      <c r="G86" t="str">
        <f t="shared" ref="G86:G87" si="10">IF((B86&lt;&gt;0)+(C86&lt;&gt;0)+(D86&lt;&gt;0)=1,SUM(B86:D86),"ERROR")</f>
        <v>ERROR</v>
      </c>
    </row>
    <row r="87" spans="1:7">
      <c r="B87" s="1">
        <f>IF(Lesobservatie!C95="X",1,0)</f>
        <v>0</v>
      </c>
      <c r="C87" s="1">
        <f>IF(Lesobservatie!E95="X",2,0)</f>
        <v>0</v>
      </c>
      <c r="D87" s="1">
        <f>IF(Lesobservatie!G95="X",3,0)</f>
        <v>0</v>
      </c>
      <c r="F87" s="4" t="s">
        <v>225</v>
      </c>
      <c r="G87" t="str">
        <f t="shared" si="10"/>
        <v>ERROR</v>
      </c>
    </row>
    <row r="88" spans="1:7">
      <c r="A88" t="s">
        <v>223</v>
      </c>
      <c r="B88" s="1">
        <f>SUM(B85:B87)</f>
        <v>0</v>
      </c>
      <c r="C88" s="1">
        <f>SUM(C85:C87)</f>
        <v>0</v>
      </c>
      <c r="D88" s="1">
        <f>SUM(D85:D87)</f>
        <v>0</v>
      </c>
      <c r="E88">
        <f>SUM(B88,C88,D88)</f>
        <v>0</v>
      </c>
      <c r="F88" s="4">
        <v>9</v>
      </c>
      <c r="G88" s="5"/>
    </row>
    <row r="89" spans="1:7">
      <c r="A89" t="s">
        <v>224</v>
      </c>
      <c r="E89" s="2"/>
      <c r="G89" s="2" t="str">
        <f>IF(COUNTIF(G85:G87,"ERROR")&gt;0,"Niet alles is juist ingevuld",E88/F88)</f>
        <v>Niet alles is juist ingevuld</v>
      </c>
    </row>
    <row r="90" spans="1:7" ht="21">
      <c r="G90" s="8" t="str">
        <f>IF(G89="Niet alles is juist ingevuld","Niet alles is juist ingevuld",IF(G89&lt;=55.5%,"In ontwikkeling",IF(G89&lt;=77.78%,"Verwacht niveau","Boven niveau")))</f>
        <v>Niet alles is juist ingevuld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EEF898F78C446AF35E0E299851855" ma:contentTypeVersion="39" ma:contentTypeDescription="Een nieuw document maken." ma:contentTypeScope="" ma:versionID="79a98f5a5518706861171a68c7a595c8">
  <xsd:schema xmlns:xsd="http://www.w3.org/2001/XMLSchema" xmlns:xs="http://www.w3.org/2001/XMLSchema" xmlns:p="http://schemas.microsoft.com/office/2006/metadata/properties" xmlns:ns2="5ee55ff1-654a-40bd-a4d3-663be04d5b18" xmlns:ns3="dbff2557-c131-4f5e-8844-9f84b2b997ff" targetNamespace="http://schemas.microsoft.com/office/2006/metadata/properties" ma:root="true" ma:fieldsID="401260fcea68524ed2f2086e4995cc40" ns2:_="" ns3:_="">
    <xsd:import namespace="5ee55ff1-654a-40bd-a4d3-663be04d5b18"/>
    <xsd:import namespace="dbff2557-c131-4f5e-8844-9f84b2b997ff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55ff1-654a-40bd-a4d3-663be04d5b18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2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3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5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9" nillable="true" ma:taxonomy="true" ma:internalName="lcf76f155ced4ddcb4097134ff3c332f" ma:taxonomyFieldName="MediaServiceImageTags" ma:displayName="Afbeeldingtags" ma:readOnly="false" ma:fieldId="{5cf76f15-5ced-4ddc-b409-7134ff3c332f}" ma:taxonomyMulti="true" ma:sspId="01ce90f9-a543-439b-89d4-90f0ed3aa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4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4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4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f2557-c131-4f5e-8844-9f84b2b997ff" elementFormDefault="qualified">
    <xsd:import namespace="http://schemas.microsoft.com/office/2006/documentManagement/types"/>
    <xsd:import namespace="http://schemas.microsoft.com/office/infopath/2007/PartnerControls"/>
    <xsd:element name="TaxCatchAll" ma:index="40" nillable="true" ma:displayName="Taxonomy Catch All Column" ma:hidden="true" ma:list="{5389abec-8c1f-4ca5-a8df-7c4ae94e2cb6}" ma:internalName="TaxCatchAll" ma:showField="CatchAllData" ma:web="dbff2557-c131-4f5e-8844-9f84b2b99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4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ee55ff1-654a-40bd-a4d3-663be04d5b18">
      <Terms xmlns="http://schemas.microsoft.com/office/infopath/2007/PartnerControls"/>
    </lcf76f155ced4ddcb4097134ff3c332f>
    <TaxCatchAll xmlns="dbff2557-c131-4f5e-8844-9f84b2b997ff" xsi:nil="true"/>
    <Self_Registration_Enabled xmlns="5ee55ff1-654a-40bd-a4d3-663be04d5b18" xsi:nil="true"/>
    <DefaultSectionNames xmlns="5ee55ff1-654a-40bd-a4d3-663be04d5b18" xsi:nil="true"/>
    <Is_Collaboration_Space_Locked xmlns="5ee55ff1-654a-40bd-a4d3-663be04d5b18" xsi:nil="true"/>
    <NotebookType xmlns="5ee55ff1-654a-40bd-a4d3-663be04d5b18" xsi:nil="true"/>
    <FolderType xmlns="5ee55ff1-654a-40bd-a4d3-663be04d5b18" xsi:nil="true"/>
    <Distribution_Groups xmlns="5ee55ff1-654a-40bd-a4d3-663be04d5b18" xsi:nil="true"/>
    <IsNotebookLocked xmlns="5ee55ff1-654a-40bd-a4d3-663be04d5b18" xsi:nil="true"/>
    <Has_Leaders_Only_SectionGroup xmlns="5ee55ff1-654a-40bd-a4d3-663be04d5b18" xsi:nil="true"/>
    <Owner xmlns="5ee55ff1-654a-40bd-a4d3-663be04d5b18">
      <UserInfo>
        <DisplayName/>
        <AccountId xsi:nil="true"/>
        <AccountType/>
      </UserInfo>
    </Owner>
    <Leaders xmlns="5ee55ff1-654a-40bd-a4d3-663be04d5b18">
      <UserInfo>
        <DisplayName/>
        <AccountId xsi:nil="true"/>
        <AccountType/>
      </UserInfo>
    </Leaders>
    <TeamsChannelId xmlns="5ee55ff1-654a-40bd-a4d3-663be04d5b18" xsi:nil="true"/>
    <Invited_Leaders xmlns="5ee55ff1-654a-40bd-a4d3-663be04d5b18" xsi:nil="true"/>
    <Templates xmlns="5ee55ff1-654a-40bd-a4d3-663be04d5b18" xsi:nil="true"/>
    <CultureName xmlns="5ee55ff1-654a-40bd-a4d3-663be04d5b18" xsi:nil="true"/>
    <Math_Settings xmlns="5ee55ff1-654a-40bd-a4d3-663be04d5b18" xsi:nil="true"/>
    <Members xmlns="5ee55ff1-654a-40bd-a4d3-663be04d5b18">
      <UserInfo>
        <DisplayName/>
        <AccountId xsi:nil="true"/>
        <AccountType/>
      </UserInfo>
    </Members>
    <Member_Groups xmlns="5ee55ff1-654a-40bd-a4d3-663be04d5b18">
      <UserInfo>
        <DisplayName/>
        <AccountId xsi:nil="true"/>
        <AccountType/>
      </UserInfo>
    </Member_Groups>
    <AppVersion xmlns="5ee55ff1-654a-40bd-a4d3-663be04d5b18" xsi:nil="true"/>
    <LMS_Mappings xmlns="5ee55ff1-654a-40bd-a4d3-663be04d5b18" xsi:nil="true"/>
    <Invited_Members xmlns="5ee55ff1-654a-40bd-a4d3-663be04d5b18" xsi:nil="true"/>
  </documentManagement>
</p:properties>
</file>

<file path=customXml/itemProps1.xml><?xml version="1.0" encoding="utf-8"?>
<ds:datastoreItem xmlns:ds="http://schemas.openxmlformats.org/officeDocument/2006/customXml" ds:itemID="{617B5B86-B8E1-4BAA-A4D0-22744D5761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1F6379-94BD-4872-8BFE-C9A39F97F184}"/>
</file>

<file path=customXml/itemProps3.xml><?xml version="1.0" encoding="utf-8"?>
<ds:datastoreItem xmlns:ds="http://schemas.openxmlformats.org/officeDocument/2006/customXml" ds:itemID="{61CFBA5D-A42E-496B-82BA-A909918B62EA}">
  <ds:schemaRefs>
    <ds:schemaRef ds:uri="http://schemas.microsoft.com/office/2006/documentManagement/types"/>
    <ds:schemaRef ds:uri="http://purl.org/dc/terms/"/>
    <ds:schemaRef ds:uri="e02c010d-e09d-43c1-bd70-997a73b7e717"/>
    <ds:schemaRef ds:uri="67095483-e434-41d2-a47a-47272420310d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Lesobservatie</vt:lpstr>
      <vt:lpstr>Berekeningen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Anouk Valkenburg</dc:creator>
  <cp:lastModifiedBy>Evalijn Dorschman</cp:lastModifiedBy>
  <cp:lastPrinted>2025-09-29T12:02:04Z</cp:lastPrinted>
  <dcterms:created xsi:type="dcterms:W3CDTF">2025-07-02T12:07:47Z</dcterms:created>
  <dcterms:modified xsi:type="dcterms:W3CDTF">2026-05-19T08:51:47Z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0x010100600EEF898F78C446AF35E0E299851855</vt:lpwstr>
  </property>
  <property fmtid="{D5CDD505-2E9C-101B-9397-08002B2CF9AE}" pid="3" name="MediaServiceImageTags">
    <vt:lpwstr/>
  </property>
</Properties>
</file>